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P:\Community Development\Administration\Development Coordinator\References\Fee Calculators\"/>
    </mc:Choice>
  </mc:AlternateContent>
  <xr:revisionPtr revIDLastSave="0" documentId="13_ncr:1_{DE5C2A2D-F54A-4291-8365-C005EEB8E6DE}" xr6:coauthVersionLast="47" xr6:coauthVersionMax="47" xr10:uidLastSave="{00000000-0000-0000-0000-000000000000}"/>
  <bookViews>
    <workbookView xWindow="11925" yWindow="2265" windowWidth="38700" windowHeight="15225" xr2:uid="{F3394C98-94E7-401A-A235-2006D1440FD8}"/>
  </bookViews>
  <sheets>
    <sheet name="Calculator" sheetId="1" r:id="rId1"/>
    <sheet name="Instructions" sheetId="3" r:id="rId2"/>
    <sheet name="Data" sheetId="4" r:id="rId3"/>
  </sheets>
  <definedNames>
    <definedName name="No">Data!$K$16:$K$25</definedName>
    <definedName name="_xlnm.Print_Area" localSheetId="0">Calculator!$A$1:$C$16</definedName>
    <definedName name="ProjectType">TypeDD[Project Type]</definedName>
    <definedName name="TapsDD">Table2[Tap Size]</definedName>
    <definedName name="UnitsDD">Table6[Units per Acre]</definedName>
    <definedName name="WaterDistrictDD">DistrictDD[Waste District]</definedName>
    <definedName name="Yes">Data!$L$16:$L$17</definedName>
    <definedName name="YesNo">Table1[Y/N]</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8" i="4" l="1"/>
  <c r="G7" i="4" s="1"/>
  <c r="I7" i="4" l="1"/>
  <c r="I12" i="4"/>
  <c r="I11" i="4" l="1"/>
  <c r="G11" i="4" s="1" a="1"/>
  <c r="G11" i="4" s="1"/>
  <c r="I10" i="4"/>
  <c r="I9" i="4"/>
  <c r="I6" i="4"/>
  <c r="I5" i="4"/>
  <c r="J9" i="4" s="1"/>
  <c r="I4" i="4"/>
  <c r="I3" i="4"/>
  <c r="I2" i="4"/>
  <c r="G3" i="4" s="1"/>
  <c r="G6" i="4" l="1" a="1"/>
  <c r="G6" i="4" s="1"/>
  <c r="G5" i="4" a="1"/>
  <c r="G5" i="4" s="1"/>
  <c r="G8" i="4" a="1"/>
  <c r="G8" i="4" s="1"/>
  <c r="G9" i="4" a="1"/>
  <c r="G9" i="4" s="1"/>
  <c r="J5" i="4"/>
  <c r="J7" i="4"/>
  <c r="G12" i="4"/>
  <c r="J3" i="4" s="1"/>
  <c r="G10" i="4" a="1"/>
  <c r="G10" i="4" s="1"/>
  <c r="G4" i="4" l="1"/>
  <c r="G13" i="4" s="1"/>
  <c r="B1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<sst xmlns="http://schemas.openxmlformats.org/spreadsheetml/2006/main" count="356" uniqueCount="196">
  <si>
    <t>Water Tap Size (inches):</t>
  </si>
  <si>
    <t>Number of Taps:</t>
  </si>
  <si>
    <t>Number of Units:</t>
  </si>
  <si>
    <t>Valuation:</t>
  </si>
  <si>
    <t>Y/N</t>
  </si>
  <si>
    <t>Yes</t>
  </si>
  <si>
    <t>No</t>
  </si>
  <si>
    <t>Lochbuie</t>
  </si>
  <si>
    <t>Units:</t>
  </si>
  <si>
    <t>Square Feet:</t>
  </si>
  <si>
    <t>Total Estimate:</t>
  </si>
  <si>
    <t>Residential:</t>
  </si>
  <si>
    <t>Multi-Unit</t>
  </si>
  <si>
    <t>Multi-Unit:</t>
  </si>
  <si>
    <t>Total Valuation:</t>
  </si>
  <si>
    <t>Tap Size:</t>
  </si>
  <si>
    <t>0 to 3</t>
  </si>
  <si>
    <t>&gt; 4 to 5</t>
  </si>
  <si>
    <t>&gt; 3 to 4</t>
  </si>
  <si>
    <t>&gt; 5 to 6</t>
  </si>
  <si>
    <t>&gt; 6 to 7</t>
  </si>
  <si>
    <t>&gt; 7 to 9</t>
  </si>
  <si>
    <t>&gt; 9 to 10</t>
  </si>
  <si>
    <t>&gt; 10 to 11</t>
  </si>
  <si>
    <t>Units per Acre</t>
  </si>
  <si>
    <t>NA</t>
  </si>
  <si>
    <t>&gt; 11</t>
  </si>
  <si>
    <t>Fields</t>
  </si>
  <si>
    <t>Categories</t>
  </si>
  <si>
    <t>Transportation &amp; Multimodal</t>
  </si>
  <si>
    <t>Office</t>
  </si>
  <si>
    <t>Commercial</t>
  </si>
  <si>
    <t>Retail</t>
  </si>
  <si>
    <t>Industrial</t>
  </si>
  <si>
    <t>Project Type</t>
  </si>
  <si>
    <t>Project Type?</t>
  </si>
  <si>
    <r>
      <rPr>
        <b/>
        <sz val="14"/>
        <color theme="1"/>
        <rFont val="Century Gothic"/>
        <family val="2"/>
      </rPr>
      <t>City of Brighton Adopted Fee Regulations:</t>
    </r>
    <r>
      <rPr>
        <sz val="14"/>
        <color theme="1"/>
        <rFont val="Century Gothic"/>
        <family val="2"/>
      </rPr>
      <t xml:space="preserve"> https://www.brightonco.gov/1218/Adopted-Fee-Regulations</t>
    </r>
  </si>
  <si>
    <t>Tap Size</t>
  </si>
  <si>
    <t>Waste District</t>
  </si>
  <si>
    <t>Enter the total number of units you would like calculated for this project.</t>
  </si>
  <si>
    <t>Enter the number of taps you will be using for this project.</t>
  </si>
  <si>
    <t>Additional Questions:</t>
  </si>
  <si>
    <t>Water Tap Size:</t>
  </si>
  <si>
    <t>Square Footage:</t>
  </si>
  <si>
    <t>Residential &amp; Multi-Unit:</t>
  </si>
  <si>
    <t>per unit</t>
  </si>
  <si>
    <t>Nonresidential Office:</t>
  </si>
  <si>
    <t>Nonresidential Commercial or Retail:</t>
  </si>
  <si>
    <t>per square foot</t>
  </si>
  <si>
    <t>Nonresidential Industrial or Warehouse:</t>
  </si>
  <si>
    <t>1st Unit:</t>
  </si>
  <si>
    <t>0-3 Units per Acre</t>
  </si>
  <si>
    <t>&gt;3-4 Units per Acre</t>
  </si>
  <si>
    <t>&gt;4-5 Units per Acre</t>
  </si>
  <si>
    <t>&gt;5-6 Units per Acre</t>
  </si>
  <si>
    <t>&gt;7-9 Units per Acre</t>
  </si>
  <si>
    <t>&gt;9-10 Units per Acre</t>
  </si>
  <si>
    <t>&gt;10-11 Units per Acre</t>
  </si>
  <si>
    <t>&gt;11 Units per Acre</t>
  </si>
  <si>
    <t>&gt;6-7 Units per Acre</t>
  </si>
  <si>
    <t>Single Family</t>
  </si>
  <si>
    <t>1st Unit</t>
  </si>
  <si>
    <t>Nonresidential:</t>
  </si>
  <si>
    <t>South Beebe District?</t>
  </si>
  <si>
    <t>Fee</t>
  </si>
  <si>
    <t>Quantity</t>
  </si>
  <si>
    <t>Number of Units</t>
  </si>
  <si>
    <t>Type</t>
  </si>
  <si>
    <t>Dedication of Water Rights</t>
  </si>
  <si>
    <t xml:space="preserve"> Connection Fee</t>
  </si>
  <si>
    <t xml:space="preserve">City of Brighton Wastewater </t>
  </si>
  <si>
    <t>Connection Fee</t>
  </si>
  <si>
    <t xml:space="preserve">Storm Drainage Impact Fee (Outside of </t>
  </si>
  <si>
    <t>Use Tax</t>
  </si>
  <si>
    <t>South Beebe?</t>
  </si>
  <si>
    <t>Wastewater?</t>
  </si>
  <si>
    <t>Explanation</t>
  </si>
  <si>
    <t>CALCULATOR ENTRIES</t>
  </si>
  <si>
    <t>WaterDedication</t>
  </si>
  <si>
    <t>Standard</t>
  </si>
  <si>
    <t>Permit</t>
  </si>
  <si>
    <t>Total Estimate</t>
  </si>
  <si>
    <t>Drainage</t>
  </si>
  <si>
    <t>Valuation</t>
  </si>
  <si>
    <t>$1 to $500</t>
  </si>
  <si>
    <t>$501 to $2,000</t>
  </si>
  <si>
    <t>$2,001 to $25,000</t>
  </si>
  <si>
    <t>$25,001 to $50,000</t>
  </si>
  <si>
    <t>$50,001 to $100,000</t>
  </si>
  <si>
    <t>$100,001 to $500,000</t>
  </si>
  <si>
    <t>$500,001 to $1,000,000</t>
  </si>
  <si>
    <t>$1,000,001 and higher</t>
  </si>
  <si>
    <t>$23.50 for the first $500 plus $3.05 for each additional $100 or fraction thereof, up to and including $2,000.</t>
  </si>
  <si>
    <t>$69.25 for the first $2,000 plus $14 for each additional $1,000 or fraction thereof, up to and including $25,000</t>
  </si>
  <si>
    <t>$391.25 for the first $25,000 plus $10.10 for each additional $1,000 or fraction thereof, up to and including $50,000</t>
  </si>
  <si>
    <t>$643.75 for the first $50,000 plus $7 for each additional $1,000 or fraction thereof, up to and including $50,000</t>
  </si>
  <si>
    <t>$993.75 for the first $100,000 plus $5.60 for each additional $1,000 or fraction thereof, up to and including $500,000</t>
  </si>
  <si>
    <t>$3233.75 for the first $500,000 plus $4.75 for each additional $1,000 or fraction thereof, up to and including $1,000,000</t>
  </si>
  <si>
    <t>$5608.75 for the first $1,000,000 plus $3.15 for each additional $1,000 or fraction thereof</t>
  </si>
  <si>
    <t>Wastewater Connection</t>
  </si>
  <si>
    <t>Nonresidential</t>
  </si>
  <si>
    <t>per acre-foot of water needed</t>
  </si>
  <si>
    <t xml:space="preserve"> </t>
  </si>
  <si>
    <t>Wastewater District</t>
  </si>
  <si>
    <t>All fees combined</t>
  </si>
  <si>
    <t>Based on tap size and project type</t>
  </si>
  <si>
    <t>Field</t>
  </si>
  <si>
    <t>If your project resides within the South Beebe Draw Metropolitan District, select Yes from the dropdown menu.  If your project resides outside of the South Beebe Draw Metropolitan District, select No from the dropdown menu.</t>
  </si>
  <si>
    <t>Using the dropdown menu, select the tap size for your project.  If there are additional tap sizes that will be used, re-run the calculator with the additional tap sizes and add the total estimates together for the combined total.</t>
  </si>
  <si>
    <t>DROPDOWN MENUS</t>
  </si>
  <si>
    <r>
      <t>(Residential per unit)</t>
    </r>
    <r>
      <rPr>
        <b/>
        <sz val="12"/>
        <color theme="1"/>
        <rFont val="Century Gothic"/>
        <family val="2"/>
      </rPr>
      <t>or</t>
    </r>
    <r>
      <rPr>
        <sz val="12"/>
        <color theme="1"/>
        <rFont val="Century Gothic"/>
        <family val="2"/>
      </rPr>
      <t>(Multi-unit per unit)</t>
    </r>
    <r>
      <rPr>
        <b/>
        <sz val="12"/>
        <color theme="1"/>
        <rFont val="Century Gothic"/>
        <family val="2"/>
      </rPr>
      <t>or</t>
    </r>
    <r>
      <rPr>
        <sz val="12"/>
        <color theme="1"/>
        <rFont val="Century Gothic"/>
        <family val="2"/>
      </rPr>
      <t>(Office per square foot)</t>
    </r>
    <r>
      <rPr>
        <b/>
        <sz val="12"/>
        <color theme="1"/>
        <rFont val="Century Gothic"/>
        <family val="2"/>
      </rPr>
      <t>or</t>
    </r>
    <r>
      <rPr>
        <sz val="12"/>
        <color theme="1"/>
        <rFont val="Century Gothic"/>
        <family val="2"/>
      </rPr>
      <t>(Commercial per square foot)</t>
    </r>
    <r>
      <rPr>
        <b/>
        <sz val="12"/>
        <color theme="1"/>
        <rFont val="Century Gothic"/>
        <family val="2"/>
      </rPr>
      <t>or</t>
    </r>
    <r>
      <rPr>
        <sz val="12"/>
        <color theme="1"/>
        <rFont val="Century Gothic"/>
        <family val="2"/>
      </rPr>
      <t>(Retail per square foot)</t>
    </r>
    <r>
      <rPr>
        <b/>
        <sz val="12"/>
        <color theme="1"/>
        <rFont val="Century Gothic"/>
        <family val="2"/>
      </rPr>
      <t>or</t>
    </r>
    <r>
      <rPr>
        <sz val="12"/>
        <color theme="1"/>
        <rFont val="Century Gothic"/>
        <family val="2"/>
      </rPr>
      <t>(Industrial per square foot)</t>
    </r>
  </si>
  <si>
    <r>
      <t>If outside of South Beebe Draw Metropolitan District: (Residential per unit)</t>
    </r>
    <r>
      <rPr>
        <b/>
        <sz val="12"/>
        <color theme="1"/>
        <rFont val="Century Gothic"/>
        <family val="2"/>
      </rPr>
      <t>or</t>
    </r>
    <r>
      <rPr>
        <sz val="12"/>
        <color theme="1"/>
        <rFont val="Century Gothic"/>
        <family val="2"/>
      </rPr>
      <t>(Multi-unit per unit)</t>
    </r>
    <r>
      <rPr>
        <b/>
        <sz val="12"/>
        <color theme="1"/>
        <rFont val="Century Gothic"/>
        <family val="2"/>
      </rPr>
      <t>or</t>
    </r>
    <r>
      <rPr>
        <sz val="12"/>
        <color theme="1"/>
        <rFont val="Century Gothic"/>
        <family val="2"/>
      </rPr>
      <t>(Nonresidential per square foot)</t>
    </r>
  </si>
  <si>
    <t>Each Additional Unit:</t>
  </si>
  <si>
    <t>Select a project type from the dropdown menu.  If your project is Residential Multi-Unit, change this field to Multi-Unit.  If your project contains multiple project types, re-run the calculator with the additional project types and add the totals estimates together for the combined total.</t>
  </si>
  <si>
    <t>65% of Permit Fee</t>
  </si>
  <si>
    <t>per tap</t>
  </si>
  <si>
    <t>Based on tap size and number of taps within a wastewater district</t>
  </si>
  <si>
    <t xml:space="preserve">Water Impact IF Fee-In-Lieu of  </t>
  </si>
  <si>
    <t>(Multi-Unit) [Page 53]</t>
  </si>
  <si>
    <t>(Residential &amp; Nonresidential) [Page 52]</t>
  </si>
  <si>
    <t>(Multi-Unit) [Page 52]</t>
  </si>
  <si>
    <t>per review</t>
  </si>
  <si>
    <t>FEES</t>
  </si>
  <si>
    <t>Water Impact Fee</t>
  </si>
  <si>
    <t>CALCULATIONS</t>
  </si>
  <si>
    <t>Plan Review</t>
  </si>
  <si>
    <t>Sewer Inspection</t>
  </si>
  <si>
    <t>Electrical Inspection</t>
  </si>
  <si>
    <t>STANDARD</t>
  </si>
  <si>
    <t>Based on valuation</t>
  </si>
  <si>
    <t>Standard Fees [Page numbers referenced with Type]</t>
  </si>
  <si>
    <t>https://www.metrowaterrecovery.com/wp-content/uploads/2023/12/Rules-and-Regulations-7.2023.pdf</t>
  </si>
  <si>
    <t>South Beebe:</t>
  </si>
  <si>
    <t>https://www.brightonco.gov/579/Wastewater-Treatment-Plant</t>
  </si>
  <si>
    <t>https://www.brightonco.gov/FAQ/Topic?topic=21&amp;mobile=ON</t>
  </si>
  <si>
    <t>Reference Links</t>
  </si>
  <si>
    <t>Prairie Center?</t>
  </si>
  <si>
    <t>Metro Water Recovery:</t>
  </si>
  <si>
    <r>
      <t xml:space="preserve">3.75% of 1/2 of Valuation </t>
    </r>
    <r>
      <rPr>
        <b/>
        <sz val="12"/>
        <color theme="1"/>
        <rFont val="Century Gothic"/>
        <family val="2"/>
      </rPr>
      <t>or</t>
    </r>
    <r>
      <rPr>
        <sz val="12"/>
        <color theme="1"/>
        <rFont val="Century Gothic"/>
        <family val="2"/>
      </rPr>
      <t xml:space="preserve"> 2.5% of 1/2 of Valuation if within Prairie Center</t>
    </r>
  </si>
  <si>
    <t>If your project resides within Prairie Center, select Yes.  If your project is outside of Prairie Center or you are unsure, select No.</t>
  </si>
  <si>
    <t xml:space="preserve">Metro Water Recovery (MWR) </t>
  </si>
  <si>
    <t xml:space="preserve">Building Square Footage: </t>
  </si>
  <si>
    <t>Impervious Surface Area:</t>
  </si>
  <si>
    <t>per square foot of impervious surface area</t>
  </si>
  <si>
    <t>Impervious:</t>
  </si>
  <si>
    <t>Metro Water Recovery</t>
  </si>
  <si>
    <t>Water Fee</t>
  </si>
  <si>
    <t>Fee provided by the City of Brighton Utilities team</t>
  </si>
  <si>
    <t>Enter the total square footage of impervious surface area for the project including the building and parking lots.</t>
  </si>
  <si>
    <t>Enter the square footage for the building or total square footage for multiple buildings.</t>
  </si>
  <si>
    <r>
      <rPr>
        <b/>
        <sz val="18"/>
        <color theme="1"/>
        <rFont val="Century Gothic"/>
        <family val="2"/>
      </rPr>
      <t xml:space="preserve">BE ADVISED: </t>
    </r>
    <r>
      <rPr>
        <sz val="18"/>
        <color theme="1"/>
        <rFont val="Century Gothic"/>
        <family val="2"/>
      </rPr>
      <t>This document is provided for informational purposes only and will not be used during the building permit process.  All figures provided by this calculator are estimates and subject to change without notice upon updates to the City of Brighton Fee Schedule.  This calculator does not include fees associated with the Brighton Fire District and/or the 27J School District.  The fees contained herein relate solely to Building Permits.  To verify you are using the most up-to-date version, or for any questions related to this calculator, contact the City of Brighton Development Coordinator at 303-655-2233.</t>
    </r>
  </si>
  <si>
    <t>Water Impact</t>
  </si>
  <si>
    <t>Based on tap size, project type, and water dedication</t>
  </si>
  <si>
    <t>Water Meter</t>
  </si>
  <si>
    <t>Water Inspection</t>
  </si>
  <si>
    <r>
      <t>(Plan Review)</t>
    </r>
    <r>
      <rPr>
        <b/>
        <sz val="12"/>
        <color theme="1"/>
        <rFont val="Century Gothic"/>
        <family val="2"/>
      </rPr>
      <t>+</t>
    </r>
    <r>
      <rPr>
        <sz val="12"/>
        <color theme="1"/>
        <rFont val="Century Gothic"/>
        <family val="2"/>
      </rPr>
      <t>(Electrical Inspection)</t>
    </r>
    <r>
      <rPr>
        <b/>
        <sz val="12"/>
        <color theme="1"/>
        <rFont val="Century Gothic"/>
        <family val="2"/>
      </rPr>
      <t>+</t>
    </r>
    <r>
      <rPr>
        <sz val="12"/>
        <color theme="1"/>
        <rFont val="Century Gothic"/>
        <family val="2"/>
      </rPr>
      <t>(Sewer Inspection)</t>
    </r>
    <r>
      <rPr>
        <b/>
        <sz val="12"/>
        <color theme="1"/>
        <rFont val="Century Gothic"/>
        <family val="2"/>
      </rPr>
      <t>+</t>
    </r>
    <r>
      <rPr>
        <sz val="12"/>
        <color theme="1"/>
        <rFont val="Century Gothic"/>
        <family val="2"/>
      </rPr>
      <t>(Water Inspection)</t>
    </r>
  </si>
  <si>
    <t>Water meter fee by number of taps</t>
  </si>
  <si>
    <t>Fee-in-Lieu from Utilities</t>
  </si>
  <si>
    <t>Fee-in-Lieu (from Utilities):</t>
  </si>
  <si>
    <t>Review Tips:</t>
  </si>
  <si>
    <r>
      <t xml:space="preserve">If you have not dedicated water for this project, enter the Fee-in-Lieu of Water Dedication provided by the Utilities team.  A Water Resource Report is required to calculate this fee (Pages 52-53).  For questions related specifically to this fee, and not other Utilities-related questions, contact </t>
    </r>
    <r>
      <rPr>
        <b/>
        <sz val="12"/>
        <color theme="1"/>
        <rFont val="Century Gothic"/>
        <family val="2"/>
      </rPr>
      <t>Lindsey Tocco</t>
    </r>
    <r>
      <rPr>
        <sz val="12"/>
        <color theme="1"/>
        <rFont val="Century Gothic"/>
        <family val="2"/>
      </rPr>
      <t xml:space="preserve"> at </t>
    </r>
    <r>
      <rPr>
        <b/>
        <sz val="12"/>
        <color theme="1"/>
        <rFont val="Century Gothic"/>
        <family val="2"/>
      </rPr>
      <t>303-655-2142</t>
    </r>
    <r>
      <rPr>
        <sz val="12"/>
        <color theme="1"/>
        <rFont val="Century Gothic"/>
        <family val="2"/>
      </rPr>
      <t xml:space="preserve"> or </t>
    </r>
    <r>
      <rPr>
        <b/>
        <sz val="12"/>
        <color theme="1"/>
        <rFont val="Century Gothic"/>
        <family val="2"/>
      </rPr>
      <t>ltocco@brightonco.gov</t>
    </r>
    <r>
      <rPr>
        <sz val="12"/>
        <color theme="1"/>
        <rFont val="Century Gothic"/>
        <family val="2"/>
      </rPr>
      <t>.  If you have dedicated water, leave this field as 0.</t>
    </r>
  </si>
  <si>
    <t>South Brighton Water Map:</t>
  </si>
  <si>
    <t>https://www.brightonco.gov/DocumentCenter/View/19465/South-Brighton-Infrastructure-Fee-Water-Map</t>
  </si>
  <si>
    <t>South Brighton Wastewater Map:</t>
  </si>
  <si>
    <t>https://www.brightonco.gov/DocumentCenter/View/19464/South-Brighton-Infrastructure-Fee-Wastewater-Map</t>
  </si>
  <si>
    <t>Enter the total valuation for the work covered under this permit, typically the combined cost of labor and materials.</t>
  </si>
  <si>
    <t>If you are interested in the formulas and data compilation, all information is available on the Data tab.  To review a formula used in the calculation, select that cell and the formula will be displayed toward the top of the page.  If information appears to be cut off in a cell, single click that cell and the complete text will display toward the top of the page.</t>
  </si>
  <si>
    <t>Wastewater District?</t>
  </si>
  <si>
    <t>Wastewater:</t>
  </si>
  <si>
    <t>If your wastewater services will be provided by Metro Water Recovery (MWR) select Metro Water Recovery.  If your wastewater services will be provided by the Town of Lochbuie, select Lochbuie.</t>
  </si>
  <si>
    <r>
      <t xml:space="preserve">If you have any questions about the Fee Calculator or how to use it, contact Development Coordinator </t>
    </r>
    <r>
      <rPr>
        <b/>
        <sz val="12"/>
        <color theme="1"/>
        <rFont val="Century Gothic"/>
        <family val="2"/>
      </rPr>
      <t xml:space="preserve">Jon Waines.  </t>
    </r>
    <r>
      <rPr>
        <sz val="12"/>
        <color theme="1"/>
        <rFont val="Century Gothic"/>
        <family val="2"/>
      </rPr>
      <t>Phone: (</t>
    </r>
    <r>
      <rPr>
        <b/>
        <sz val="12"/>
        <color theme="1"/>
        <rFont val="Century Gothic"/>
        <family val="2"/>
      </rPr>
      <t xml:space="preserve">303)655-2233   </t>
    </r>
    <r>
      <rPr>
        <sz val="12"/>
        <color theme="1"/>
        <rFont val="Century Gothic"/>
        <family val="2"/>
      </rPr>
      <t xml:space="preserve">Email:  </t>
    </r>
    <r>
      <rPr>
        <b/>
        <sz val="12"/>
        <color theme="1"/>
        <rFont val="Century Gothic"/>
        <family val="2"/>
      </rPr>
      <t>jwaines@brightonco.gov</t>
    </r>
  </si>
  <si>
    <t>per 1st Unit</t>
  </si>
  <si>
    <t>per Each Additional Unit</t>
  </si>
  <si>
    <t>Wastewater Impact Fee [Page 51]</t>
  </si>
  <si>
    <t>(Residential &amp; Nonresidential) [Page 51-52]</t>
  </si>
  <si>
    <t>Fee-In-Lieu of Water Dedication [Page 50-51]</t>
  </si>
  <si>
    <t>South Beebe Draw Metropolitan District) [Page 52-53]</t>
  </si>
  <si>
    <t>Permit Fee [Pages 11-12]</t>
  </si>
  <si>
    <t>Transportation &amp; Multimodal Impact Fee [Pages 48-49]</t>
  </si>
  <si>
    <t>Community Park Impact Fee [Page 48]</t>
  </si>
  <si>
    <t>Neighborhood Park Impact Fee [Page 48]</t>
  </si>
  <si>
    <t>General Services Impact Fee [Page 49]</t>
  </si>
  <si>
    <t>(Residential &amp; Nonresidential) [Page 49-50]</t>
  </si>
  <si>
    <t>Water Impact Fee (Multi-Unit) [Page 49-50]</t>
  </si>
  <si>
    <t>Water Meter Fee [Page 49]</t>
  </si>
  <si>
    <t>Town of Lochbuie Wastewater Impact Fee [Page 51]</t>
  </si>
  <si>
    <t>Non-single-family Fee [Page 51-52]</t>
  </si>
  <si>
    <t>Plan Review [Page 12-13]</t>
  </si>
  <si>
    <t>Electrical Inspection [Page 13]</t>
  </si>
  <si>
    <t>Sewer Inspection [Page 49]</t>
  </si>
  <si>
    <t>RDS Processing [Page 8]</t>
  </si>
  <si>
    <t>Water Meter/Tap Inspection [Page 49]</t>
  </si>
  <si>
    <t>Water Meter/Tap Re-Inspection [Page 49]</t>
  </si>
  <si>
    <t>Effective Date: 03FEB2026</t>
  </si>
  <si>
    <t>Guidance (03FEB2026)</t>
  </si>
  <si>
    <t>(03FEB2026)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</si>
</sst>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s>
  <fonts count="17" x14ac:knownFonts="1">
    <font>
      <sz val="11"/>
      <color theme="1"/>
      <name val="Calibri"/>
      <family val="2"/>
      <scheme val="minor"/>
    </font>
    <font>
      <sz val="11"/>
      <color theme="1"/>
      <name val="Calibri"/>
      <family val="2"/>
      <scheme val="minor"/>
    </font>
    <font>
      <sz val="10"/>
      <name val="Times New Roman"/>
      <family val="1"/>
    </font>
    <font>
      <sz val="11"/>
      <color theme="1"/>
      <name val="Century Gothic"/>
      <family val="2"/>
    </font>
    <font>
      <sz val="16"/>
      <color theme="4" tint="-0.249977111117893"/>
      <name val="Century Gothic"/>
      <family val="2"/>
    </font>
    <font>
      <sz val="14"/>
      <color theme="1"/>
      <name val="Century Gothic"/>
      <family val="2"/>
    </font>
    <font>
      <b/>
      <sz val="14"/>
      <color theme="1"/>
      <name val="Century Gothic"/>
      <family val="2"/>
    </font>
    <font>
      <sz val="12"/>
      <color theme="1"/>
      <name val="Century Gothic"/>
      <family val="2"/>
    </font>
    <font>
      <b/>
      <sz val="12"/>
      <color theme="1"/>
      <name val="Century Gothic"/>
      <family val="2"/>
    </font>
    <font>
      <b/>
      <sz val="14"/>
      <color theme="4" tint="-0.499984740745262"/>
      <name val="Century Gothic"/>
      <family val="2"/>
    </font>
    <font>
      <sz val="12"/>
      <name val="Century Gothic"/>
      <family val="2"/>
    </font>
    <font>
      <b/>
      <sz val="12"/>
      <color theme="0"/>
      <name val="Century Gothic"/>
      <family val="2"/>
    </font>
    <font>
      <b/>
      <sz val="16"/>
      <color theme="4" tint="-0.499984740745262"/>
      <name val="Century Gothic"/>
      <family val="2"/>
    </font>
    <font>
      <b/>
      <sz val="12"/>
      <color theme="0" tint="-4.9989318521683403E-2"/>
      <name val="Century Gothic"/>
      <family val="2"/>
    </font>
    <font>
      <b/>
      <sz val="16"/>
      <color theme="0"/>
      <name val="Century Gothic"/>
      <family val="2"/>
    </font>
    <font>
      <sz val="18"/>
      <color theme="1"/>
      <name val="Century Gothic"/>
      <family val="2"/>
    </font>
    <font>
      <b/>
      <sz val="18"/>
      <color theme="1"/>
      <name val="Century Gothic"/>
      <family val="2"/>
    </font>
  </fonts>
  <fills count="11">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1" tint="4.9989318521683403E-2"/>
        <bgColor indexed="64"/>
      </patternFill>
    </fill>
    <fill>
      <patternFill patternType="solid">
        <fgColor theme="4" tint="-0.499984740745262"/>
        <bgColor indexed="64"/>
      </patternFill>
    </fill>
    <fill>
      <patternFill patternType="solid">
        <fgColor rgb="FFFFFF00"/>
        <bgColor indexed="64"/>
      </patternFill>
    </fill>
    <fill>
      <patternFill patternType="solid">
        <fgColor theme="4" tint="-0.249977111117893"/>
        <bgColor indexed="64"/>
      </patternFill>
    </fill>
    <fill>
      <patternFill patternType="solid">
        <fgColor theme="2" tint="-0.89999084444715716"/>
        <bgColor indexed="64"/>
      </patternFill>
    </fill>
    <fill>
      <patternFill patternType="solid">
        <fgColor theme="1"/>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medium">
        <color indexed="64"/>
      </left>
      <right style="thin">
        <color indexed="64"/>
      </right>
      <top/>
      <bottom/>
      <diagonal/>
    </border>
    <border>
      <left/>
      <right/>
      <top style="thin">
        <color indexed="64"/>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187">
    <xf numFmtId="0" fontId="0" fillId="0" borderId="0" xfId="0"/>
    <xf numFmtId="43" fontId="2" fillId="2" borderId="0" xfId="1" applyFont="1" applyFill="1" applyBorder="1" applyProtection="1"/>
    <xf numFmtId="0" fontId="2" fillId="2" borderId="0" xfId="0" applyFont="1" applyFill="1"/>
    <xf numFmtId="0" fontId="2" fillId="2" borderId="0" xfId="0" quotePrefix="1" applyFont="1" applyFill="1" applyAlignment="1">
      <alignment horizontal="center"/>
    </xf>
    <xf numFmtId="0" fontId="2" fillId="0" borderId="0" xfId="0" applyFont="1"/>
    <xf numFmtId="0" fontId="0" fillId="0" borderId="0" xfId="0" applyAlignment="1">
      <alignment horizontal="center" vertical="center" wrapText="1"/>
    </xf>
    <xf numFmtId="0" fontId="3" fillId="0" borderId="0" xfId="0" applyFont="1"/>
    <xf numFmtId="0" fontId="0" fillId="0" borderId="0" xfId="0" applyAlignment="1">
      <alignment horizontal="center" vertical="center"/>
    </xf>
    <xf numFmtId="0" fontId="7" fillId="0" borderId="9"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8" xfId="0" applyFont="1" applyBorder="1" applyAlignment="1">
      <alignment horizontal="center" vertical="center" wrapText="1"/>
    </xf>
    <xf numFmtId="0" fontId="0" fillId="0" borderId="25" xfId="0" applyBorder="1"/>
    <xf numFmtId="0" fontId="0" fillId="0" borderId="0" xfId="0" applyAlignment="1">
      <alignment horizontal="left"/>
    </xf>
    <xf numFmtId="0" fontId="8" fillId="0" borderId="25" xfId="0" applyFont="1" applyBorder="1" applyAlignment="1">
      <alignment vertical="center"/>
    </xf>
    <xf numFmtId="0" fontId="8" fillId="0" borderId="0" xfId="0" applyFont="1" applyAlignment="1">
      <alignment vertical="center"/>
    </xf>
    <xf numFmtId="0" fontId="7" fillId="0" borderId="14" xfId="0" applyFont="1" applyBorder="1" applyAlignment="1">
      <alignment horizontal="left" vertical="center" wrapText="1"/>
    </xf>
    <xf numFmtId="0" fontId="7" fillId="0" borderId="19" xfId="0" applyFont="1" applyBorder="1" applyAlignment="1">
      <alignment horizontal="left" vertical="center" wrapText="1"/>
    </xf>
    <xf numFmtId="0" fontId="7" fillId="0" borderId="10" xfId="0" applyFont="1" applyBorder="1" applyAlignment="1">
      <alignment horizontal="left" vertical="center" wrapText="1"/>
    </xf>
    <xf numFmtId="0" fontId="7" fillId="0" borderId="0" xfId="0" applyFont="1"/>
    <xf numFmtId="0" fontId="7" fillId="4" borderId="2" xfId="0" applyFont="1" applyFill="1" applyBorder="1" applyAlignment="1">
      <alignment horizontal="left"/>
    </xf>
    <xf numFmtId="0" fontId="7" fillId="4" borderId="4" xfId="0" applyFont="1" applyFill="1" applyBorder="1" applyAlignment="1">
      <alignment horizontal="left"/>
    </xf>
    <xf numFmtId="0" fontId="7" fillId="4" borderId="9" xfId="0" applyFont="1" applyFill="1" applyBorder="1"/>
    <xf numFmtId="0" fontId="7" fillId="3" borderId="11" xfId="0" applyFont="1" applyFill="1" applyBorder="1" applyAlignment="1">
      <alignment horizontal="left"/>
    </xf>
    <xf numFmtId="6" fontId="7" fillId="3" borderId="1" xfId="0" applyNumberFormat="1" applyFont="1" applyFill="1" applyBorder="1"/>
    <xf numFmtId="0" fontId="7" fillId="3" borderId="10" xfId="0" applyFont="1" applyFill="1" applyBorder="1"/>
    <xf numFmtId="0" fontId="7" fillId="3" borderId="9" xfId="0" applyFont="1" applyFill="1" applyBorder="1"/>
    <xf numFmtId="0" fontId="7" fillId="8" borderId="1" xfId="0" applyFont="1" applyFill="1" applyBorder="1" applyAlignment="1">
      <alignment horizontal="center"/>
    </xf>
    <xf numFmtId="0" fontId="7" fillId="0" borderId="1" xfId="0" applyFont="1" applyBorder="1"/>
    <xf numFmtId="0" fontId="7" fillId="0" borderId="1" xfId="0" applyFont="1" applyBorder="1" applyAlignment="1">
      <alignment horizontal="left"/>
    </xf>
    <xf numFmtId="8" fontId="7" fillId="3" borderId="1" xfId="0" applyNumberFormat="1" applyFont="1" applyFill="1" applyBorder="1"/>
    <xf numFmtId="0" fontId="7" fillId="3" borderId="16" xfId="0" applyFont="1" applyFill="1" applyBorder="1" applyAlignment="1">
      <alignment horizontal="left"/>
    </xf>
    <xf numFmtId="8" fontId="7" fillId="3" borderId="29" xfId="0" applyNumberFormat="1" applyFont="1" applyFill="1" applyBorder="1"/>
    <xf numFmtId="0" fontId="7" fillId="3" borderId="14" xfId="0" applyFont="1" applyFill="1" applyBorder="1"/>
    <xf numFmtId="8" fontId="7" fillId="3" borderId="2" xfId="0" applyNumberFormat="1" applyFont="1" applyFill="1" applyBorder="1" applyAlignment="1">
      <alignment horizontal="left"/>
    </xf>
    <xf numFmtId="0" fontId="7" fillId="3" borderId="2" xfId="0" applyFont="1" applyFill="1" applyBorder="1" applyAlignment="1">
      <alignment horizontal="left"/>
    </xf>
    <xf numFmtId="6" fontId="7" fillId="3" borderId="29" xfId="0" applyNumberFormat="1" applyFont="1" applyFill="1" applyBorder="1"/>
    <xf numFmtId="0" fontId="7" fillId="3" borderId="13" xfId="0" applyFont="1" applyFill="1" applyBorder="1"/>
    <xf numFmtId="164" fontId="7" fillId="3" borderId="10" xfId="0" applyNumberFormat="1" applyFont="1" applyFill="1" applyBorder="1"/>
    <xf numFmtId="164" fontId="7" fillId="3" borderId="14" xfId="0" applyNumberFormat="1" applyFont="1" applyFill="1" applyBorder="1"/>
    <xf numFmtId="164" fontId="7" fillId="3" borderId="35" xfId="0" applyNumberFormat="1" applyFont="1" applyFill="1" applyBorder="1"/>
    <xf numFmtId="164" fontId="7" fillId="3" borderId="1" xfId="0" applyNumberFormat="1" applyFont="1" applyFill="1" applyBorder="1"/>
    <xf numFmtId="164" fontId="7" fillId="3" borderId="29" xfId="0" applyNumberFormat="1" applyFont="1" applyFill="1" applyBorder="1"/>
    <xf numFmtId="0" fontId="7" fillId="3" borderId="1" xfId="0" applyFont="1" applyFill="1" applyBorder="1" applyAlignment="1">
      <alignment horizontal="center"/>
    </xf>
    <xf numFmtId="0" fontId="7" fillId="3" borderId="10" xfId="0" applyFont="1" applyFill="1" applyBorder="1" applyAlignment="1">
      <alignment horizontal="center"/>
    </xf>
    <xf numFmtId="0" fontId="7" fillId="3" borderId="9" xfId="0" applyFont="1" applyFill="1" applyBorder="1" applyAlignment="1">
      <alignment horizontal="center"/>
    </xf>
    <xf numFmtId="0" fontId="7" fillId="3" borderId="18" xfId="0" applyFont="1" applyFill="1" applyBorder="1" applyAlignment="1">
      <alignment horizontal="center"/>
    </xf>
    <xf numFmtId="0" fontId="7" fillId="3" borderId="8" xfId="0" applyFont="1" applyFill="1" applyBorder="1" applyAlignment="1">
      <alignment horizontal="center"/>
    </xf>
    <xf numFmtId="0" fontId="7" fillId="3" borderId="19" xfId="0" applyFont="1" applyFill="1" applyBorder="1" applyAlignment="1">
      <alignment horizontal="center"/>
    </xf>
    <xf numFmtId="164" fontId="7" fillId="3" borderId="6" xfId="0" applyNumberFormat="1" applyFont="1" applyFill="1" applyBorder="1"/>
    <xf numFmtId="0" fontId="7" fillId="3" borderId="21" xfId="0" applyFont="1" applyFill="1" applyBorder="1"/>
    <xf numFmtId="0" fontId="7" fillId="3" borderId="20" xfId="0" applyFont="1" applyFill="1" applyBorder="1"/>
    <xf numFmtId="164" fontId="7" fillId="3" borderId="21" xfId="0" applyNumberFormat="1" applyFont="1" applyFill="1" applyBorder="1"/>
    <xf numFmtId="0" fontId="8" fillId="3" borderId="34" xfId="0" applyFont="1" applyFill="1" applyBorder="1"/>
    <xf numFmtId="3" fontId="7" fillId="4" borderId="10" xfId="0" applyNumberFormat="1" applyFont="1" applyFill="1" applyBorder="1" applyAlignment="1">
      <alignment horizontal="left"/>
    </xf>
    <xf numFmtId="4" fontId="7" fillId="4" borderId="10" xfId="0" applyNumberFormat="1" applyFont="1" applyFill="1" applyBorder="1" applyAlignment="1">
      <alignment horizontal="left"/>
    </xf>
    <xf numFmtId="0" fontId="7" fillId="4" borderId="2" xfId="0" applyFont="1" applyFill="1" applyBorder="1" applyAlignment="1">
      <alignment horizontal="center"/>
    </xf>
    <xf numFmtId="0" fontId="7" fillId="3" borderId="11" xfId="0" applyFont="1" applyFill="1" applyBorder="1" applyAlignment="1">
      <alignment horizontal="center"/>
    </xf>
    <xf numFmtId="0" fontId="7" fillId="3" borderId="2" xfId="0" applyFont="1" applyFill="1" applyBorder="1" applyAlignment="1">
      <alignment horizontal="center"/>
    </xf>
    <xf numFmtId="0" fontId="13" fillId="9" borderId="27" xfId="0" applyFont="1" applyFill="1" applyBorder="1"/>
    <xf numFmtId="0" fontId="11" fillId="6" borderId="30" xfId="0" applyFont="1" applyFill="1" applyBorder="1"/>
    <xf numFmtId="0" fontId="8" fillId="3" borderId="26" xfId="0" applyFont="1" applyFill="1" applyBorder="1"/>
    <xf numFmtId="0" fontId="8" fillId="3" borderId="27" xfId="0" applyFont="1" applyFill="1" applyBorder="1"/>
    <xf numFmtId="0" fontId="8" fillId="3" borderId="28" xfId="0" applyFont="1" applyFill="1" applyBorder="1"/>
    <xf numFmtId="0" fontId="8" fillId="3" borderId="11" xfId="0" applyFont="1" applyFill="1" applyBorder="1"/>
    <xf numFmtId="0" fontId="8" fillId="3" borderId="3" xfId="0" applyFont="1" applyFill="1" applyBorder="1"/>
    <xf numFmtId="0" fontId="8" fillId="3" borderId="12" xfId="0" applyFont="1" applyFill="1" applyBorder="1"/>
    <xf numFmtId="0" fontId="8" fillId="3" borderId="35" xfId="0" applyFont="1" applyFill="1" applyBorder="1"/>
    <xf numFmtId="0" fontId="8" fillId="3" borderId="30" xfId="0" applyFont="1" applyFill="1" applyBorder="1"/>
    <xf numFmtId="0" fontId="8" fillId="3" borderId="32" xfId="0" applyFont="1" applyFill="1" applyBorder="1"/>
    <xf numFmtId="0" fontId="8" fillId="3" borderId="33" xfId="0" applyFont="1" applyFill="1" applyBorder="1"/>
    <xf numFmtId="0" fontId="8" fillId="3" borderId="25" xfId="0" applyFont="1" applyFill="1" applyBorder="1"/>
    <xf numFmtId="0" fontId="8" fillId="3" borderId="22" xfId="0" applyFont="1" applyFill="1" applyBorder="1"/>
    <xf numFmtId="0" fontId="8" fillId="3" borderId="15" xfId="0" applyFont="1" applyFill="1" applyBorder="1"/>
    <xf numFmtId="0" fontId="8" fillId="3" borderId="7" xfId="0" applyFont="1" applyFill="1" applyBorder="1"/>
    <xf numFmtId="0" fontId="8" fillId="3" borderId="36" xfId="0" applyFont="1" applyFill="1" applyBorder="1"/>
    <xf numFmtId="0" fontId="8" fillId="3" borderId="37" xfId="0" applyFont="1" applyFill="1" applyBorder="1"/>
    <xf numFmtId="0" fontId="8" fillId="7" borderId="38" xfId="0" applyFont="1" applyFill="1" applyBorder="1"/>
    <xf numFmtId="164" fontId="8" fillId="7" borderId="24" xfId="0" applyNumberFormat="1" applyFont="1" applyFill="1" applyBorder="1"/>
    <xf numFmtId="0" fontId="11" fillId="8" borderId="1" xfId="0" applyFont="1" applyFill="1" applyBorder="1"/>
    <xf numFmtId="0" fontId="7" fillId="4" borderId="2" xfId="0" applyFont="1" applyFill="1" applyBorder="1"/>
    <xf numFmtId="0" fontId="7" fillId="4" borderId="4" xfId="0" applyFont="1" applyFill="1" applyBorder="1"/>
    <xf numFmtId="0" fontId="7" fillId="3" borderId="16" xfId="0" applyFont="1" applyFill="1" applyBorder="1"/>
    <xf numFmtId="0" fontId="7" fillId="3" borderId="11" xfId="0" applyFont="1" applyFill="1" applyBorder="1"/>
    <xf numFmtId="164" fontId="7" fillId="0" borderId="0" xfId="0" applyNumberFormat="1" applyFont="1"/>
    <xf numFmtId="0" fontId="7" fillId="3" borderId="31" xfId="0" applyFont="1" applyFill="1" applyBorder="1" applyAlignment="1">
      <alignment horizontal="left"/>
    </xf>
    <xf numFmtId="0" fontId="7" fillId="0" borderId="25" xfId="0" applyFont="1" applyBorder="1"/>
    <xf numFmtId="164" fontId="7" fillId="3" borderId="4" xfId="0" applyNumberFormat="1" applyFont="1" applyFill="1" applyBorder="1"/>
    <xf numFmtId="0" fontId="7" fillId="0" borderId="4" xfId="0" applyFont="1" applyBorder="1"/>
    <xf numFmtId="0" fontId="7" fillId="3" borderId="18" xfId="0" applyFont="1" applyFill="1" applyBorder="1"/>
    <xf numFmtId="164" fontId="7" fillId="3" borderId="19" xfId="0" applyNumberFormat="1" applyFont="1" applyFill="1" applyBorder="1"/>
    <xf numFmtId="0" fontId="8" fillId="3" borderId="0" xfId="0" applyFont="1" applyFill="1"/>
    <xf numFmtId="0" fontId="7" fillId="3" borderId="39" xfId="0" applyFont="1" applyFill="1" applyBorder="1" applyAlignment="1">
      <alignment horizontal="center"/>
    </xf>
    <xf numFmtId="6" fontId="7" fillId="3" borderId="6" xfId="0" applyNumberFormat="1" applyFont="1" applyFill="1" applyBorder="1"/>
    <xf numFmtId="0" fontId="7" fillId="3" borderId="33" xfId="0" applyFont="1" applyFill="1" applyBorder="1"/>
    <xf numFmtId="0" fontId="7" fillId="3" borderId="22" xfId="0" applyFont="1" applyFill="1" applyBorder="1"/>
    <xf numFmtId="0" fontId="7" fillId="3" borderId="15" xfId="0" applyFont="1" applyFill="1" applyBorder="1"/>
    <xf numFmtId="0" fontId="8" fillId="0" borderId="0" xfId="0" applyFont="1"/>
    <xf numFmtId="0" fontId="7" fillId="0" borderId="0" xfId="0" applyFont="1" applyAlignment="1">
      <alignment vertical="center"/>
    </xf>
    <xf numFmtId="0" fontId="7" fillId="8" borderId="8" xfId="0" applyFont="1" applyFill="1" applyBorder="1" applyAlignment="1">
      <alignment horizontal="center"/>
    </xf>
    <xf numFmtId="0" fontId="7" fillId="0" borderId="2" xfId="0" applyFont="1" applyBorder="1"/>
    <xf numFmtId="0" fontId="7" fillId="0" borderId="6" xfId="0" applyFont="1" applyBorder="1"/>
    <xf numFmtId="0" fontId="11" fillId="8" borderId="8" xfId="0" applyFont="1" applyFill="1" applyBorder="1"/>
    <xf numFmtId="0" fontId="0" fillId="3" borderId="33" xfId="0" applyFill="1" applyBorder="1"/>
    <xf numFmtId="0" fontId="7" fillId="3" borderId="27" xfId="0" applyFont="1" applyFill="1" applyBorder="1"/>
    <xf numFmtId="0" fontId="7" fillId="3" borderId="28" xfId="0" applyFont="1" applyFill="1" applyBorder="1"/>
    <xf numFmtId="0" fontId="0" fillId="3" borderId="22" xfId="0" applyFill="1" applyBorder="1"/>
    <xf numFmtId="0" fontId="7" fillId="3" borderId="1" xfId="0" applyFont="1" applyFill="1" applyBorder="1" applyAlignment="1">
      <alignment horizontal="right"/>
    </xf>
    <xf numFmtId="0" fontId="11" fillId="6" borderId="32" xfId="0" applyFont="1" applyFill="1" applyBorder="1" applyAlignment="1">
      <alignment horizontal="center"/>
    </xf>
    <xf numFmtId="0" fontId="8" fillId="3" borderId="41" xfId="0" applyFont="1" applyFill="1" applyBorder="1"/>
    <xf numFmtId="0" fontId="8" fillId="3" borderId="38" xfId="0" applyFont="1" applyFill="1" applyBorder="1"/>
    <xf numFmtId="0" fontId="7" fillId="3" borderId="42" xfId="0" applyFont="1" applyFill="1" applyBorder="1"/>
    <xf numFmtId="0" fontId="8" fillId="3" borderId="43" xfId="0" applyFont="1" applyFill="1" applyBorder="1"/>
    <xf numFmtId="0" fontId="8" fillId="3" borderId="44" xfId="0" applyFont="1" applyFill="1" applyBorder="1"/>
    <xf numFmtId="0" fontId="0" fillId="3" borderId="45" xfId="0" applyFill="1" applyBorder="1"/>
    <xf numFmtId="0" fontId="7" fillId="3" borderId="40" xfId="0" applyFont="1" applyFill="1" applyBorder="1"/>
    <xf numFmtId="164" fontId="7" fillId="3" borderId="5" xfId="0" applyNumberFormat="1" applyFont="1" applyFill="1" applyBorder="1"/>
    <xf numFmtId="0" fontId="0" fillId="3" borderId="42" xfId="0" applyFill="1" applyBorder="1"/>
    <xf numFmtId="0" fontId="7" fillId="0" borderId="0" xfId="0" applyFont="1" applyAlignment="1">
      <alignment horizontal="right"/>
    </xf>
    <xf numFmtId="0" fontId="11" fillId="5" borderId="23" xfId="0" applyFont="1" applyFill="1" applyBorder="1" applyAlignment="1">
      <alignment horizontal="center" vertical="center"/>
    </xf>
    <xf numFmtId="0" fontId="11" fillId="5" borderId="24" xfId="0" applyFont="1" applyFill="1" applyBorder="1" applyAlignment="1">
      <alignment horizontal="center"/>
    </xf>
    <xf numFmtId="0" fontId="7" fillId="0" borderId="20" xfId="0" applyFont="1" applyBorder="1" applyAlignment="1">
      <alignment horizontal="center" vertical="center" wrapText="1"/>
    </xf>
    <xf numFmtId="0" fontId="7" fillId="0" borderId="21" xfId="0" applyFont="1" applyBorder="1" applyAlignment="1">
      <alignment horizontal="left" vertical="center" wrapText="1"/>
    </xf>
    <xf numFmtId="164" fontId="10" fillId="4" borderId="2" xfId="2" applyNumberFormat="1" applyFont="1" applyFill="1" applyBorder="1" applyAlignment="1" applyProtection="1">
      <alignment horizontal="right"/>
    </xf>
    <xf numFmtId="164" fontId="7" fillId="4" borderId="2" xfId="0" applyNumberFormat="1" applyFont="1" applyFill="1" applyBorder="1"/>
    <xf numFmtId="0" fontId="13" fillId="9" borderId="30" xfId="0" applyFont="1" applyFill="1" applyBorder="1" applyAlignment="1">
      <alignment horizontal="left"/>
    </xf>
    <xf numFmtId="0" fontId="13" fillId="9" borderId="33" xfId="0" applyFont="1" applyFill="1" applyBorder="1"/>
    <xf numFmtId="0" fontId="7" fillId="4" borderId="34" xfId="0" applyFont="1" applyFill="1" applyBorder="1"/>
    <xf numFmtId="164" fontId="7" fillId="4" borderId="35" xfId="0" applyNumberFormat="1" applyFont="1" applyFill="1" applyBorder="1" applyAlignment="1">
      <alignment horizontal="left"/>
    </xf>
    <xf numFmtId="0" fontId="7" fillId="4" borderId="46" xfId="0" applyFont="1" applyFill="1" applyBorder="1"/>
    <xf numFmtId="0" fontId="7" fillId="4" borderId="5" xfId="0" applyFont="1" applyFill="1" applyBorder="1"/>
    <xf numFmtId="164" fontId="7" fillId="4" borderId="46" xfId="0" applyNumberFormat="1" applyFont="1" applyFill="1" applyBorder="1"/>
    <xf numFmtId="0" fontId="11" fillId="10" borderId="34" xfId="0" applyFont="1" applyFill="1" applyBorder="1" applyAlignment="1">
      <alignment horizontal="center" vertical="center"/>
    </xf>
    <xf numFmtId="0" fontId="0" fillId="10" borderId="35" xfId="0" applyFill="1" applyBorder="1"/>
    <xf numFmtId="0" fontId="7" fillId="0" borderId="9" xfId="0" applyFont="1" applyBorder="1" applyAlignment="1">
      <alignment horizontal="left" vertical="center"/>
    </xf>
    <xf numFmtId="0" fontId="7" fillId="0" borderId="10" xfId="0" applyFont="1" applyBorder="1"/>
    <xf numFmtId="0" fontId="13" fillId="8" borderId="4" xfId="0" applyFont="1" applyFill="1" applyBorder="1"/>
    <xf numFmtId="0" fontId="7" fillId="4" borderId="47" xfId="0" applyFont="1" applyFill="1" applyBorder="1"/>
    <xf numFmtId="3" fontId="7" fillId="4" borderId="22" xfId="0" applyNumberFormat="1" applyFont="1" applyFill="1" applyBorder="1" applyAlignment="1">
      <alignment horizontal="left"/>
    </xf>
    <xf numFmtId="0" fontId="7" fillId="0" borderId="3" xfId="0" applyFont="1" applyBorder="1"/>
    <xf numFmtId="0" fontId="7" fillId="0" borderId="48" xfId="0" applyFont="1" applyBorder="1"/>
    <xf numFmtId="0" fontId="7" fillId="4" borderId="5" xfId="0" applyFont="1" applyFill="1" applyBorder="1" applyAlignment="1">
      <alignment horizontal="left"/>
    </xf>
    <xf numFmtId="0" fontId="8" fillId="7" borderId="49" xfId="0" applyFont="1" applyFill="1" applyBorder="1" applyAlignment="1">
      <alignment horizontal="left"/>
    </xf>
    <xf numFmtId="0" fontId="7" fillId="3" borderId="12" xfId="0" applyFont="1" applyFill="1" applyBorder="1"/>
    <xf numFmtId="8" fontId="7" fillId="3" borderId="17" xfId="0" applyNumberFormat="1" applyFont="1" applyFill="1" applyBorder="1" applyAlignment="1">
      <alignment horizontal="left"/>
    </xf>
    <xf numFmtId="0" fontId="14" fillId="6" borderId="30" xfId="0" applyFont="1" applyFill="1" applyBorder="1" applyAlignment="1">
      <alignment horizontal="center" vertical="center"/>
    </xf>
    <xf numFmtId="0" fontId="14" fillId="6" borderId="33" xfId="0" applyFont="1" applyFill="1" applyBorder="1" applyAlignment="1">
      <alignment horizontal="center" vertical="center"/>
    </xf>
    <xf numFmtId="0" fontId="4" fillId="0" borderId="40" xfId="0" applyFont="1" applyBorder="1" applyAlignment="1">
      <alignment horizontal="left" vertical="center"/>
    </xf>
    <xf numFmtId="0" fontId="12" fillId="0" borderId="11" xfId="0" applyFont="1" applyBorder="1" applyAlignment="1">
      <alignment horizontal="left" vertical="center"/>
    </xf>
    <xf numFmtId="164" fontId="12" fillId="0" borderId="10" xfId="0" applyNumberFormat="1" applyFont="1" applyBorder="1" applyAlignment="1">
      <alignment horizontal="left" vertical="center"/>
    </xf>
    <xf numFmtId="0" fontId="0" fillId="3" borderId="32" xfId="0" applyFill="1" applyBorder="1"/>
    <xf numFmtId="0" fontId="0" fillId="3" borderId="3" xfId="0" applyFill="1" applyBorder="1"/>
    <xf numFmtId="0" fontId="7" fillId="4" borderId="1" xfId="0" applyFont="1" applyFill="1" applyBorder="1"/>
    <xf numFmtId="0" fontId="7" fillId="4" borderId="1" xfId="0" applyFont="1" applyFill="1" applyBorder="1" applyAlignment="1">
      <alignment horizontal="left"/>
    </xf>
    <xf numFmtId="0" fontId="0" fillId="4" borderId="1" xfId="0" applyFill="1" applyBorder="1"/>
    <xf numFmtId="0" fontId="13" fillId="9" borderId="32" xfId="0" applyFont="1" applyFill="1" applyBorder="1" applyAlignment="1">
      <alignment horizontal="center" vertical="center"/>
    </xf>
    <xf numFmtId="0" fontId="13" fillId="9" borderId="32" xfId="0" applyFont="1" applyFill="1" applyBorder="1"/>
    <xf numFmtId="0" fontId="7" fillId="4" borderId="8" xfId="0" applyFont="1" applyFill="1" applyBorder="1" applyAlignment="1">
      <alignment horizontal="left"/>
    </xf>
    <xf numFmtId="0" fontId="11" fillId="8" borderId="3" xfId="0" applyFont="1" applyFill="1" applyBorder="1"/>
    <xf numFmtId="0" fontId="7" fillId="8" borderId="39" xfId="0" applyFont="1" applyFill="1" applyBorder="1" applyAlignment="1">
      <alignment horizontal="center"/>
    </xf>
    <xf numFmtId="0" fontId="11" fillId="10" borderId="50" xfId="0" applyFont="1" applyFill="1" applyBorder="1" applyAlignment="1">
      <alignment horizontal="center"/>
    </xf>
    <xf numFmtId="0" fontId="10" fillId="4" borderId="51" xfId="0" applyFont="1" applyFill="1" applyBorder="1"/>
    <xf numFmtId="164" fontId="7" fillId="4" borderId="51" xfId="0" applyNumberFormat="1" applyFont="1" applyFill="1" applyBorder="1"/>
    <xf numFmtId="0" fontId="7" fillId="4" borderId="51" xfId="0" applyFont="1" applyFill="1" applyBorder="1"/>
    <xf numFmtId="164" fontId="7" fillId="4" borderId="52" xfId="0" applyNumberFormat="1" applyFont="1" applyFill="1" applyBorder="1"/>
    <xf numFmtId="0" fontId="7" fillId="4" borderId="3" xfId="0" applyFont="1" applyFill="1" applyBorder="1" applyAlignment="1">
      <alignment horizontal="center"/>
    </xf>
    <xf numFmtId="0" fontId="7" fillId="4" borderId="13" xfId="0" applyFont="1" applyFill="1" applyBorder="1"/>
    <xf numFmtId="4" fontId="7" fillId="4" borderId="14" xfId="0" applyNumberFormat="1" applyFont="1" applyFill="1" applyBorder="1" applyAlignment="1">
      <alignment horizontal="left"/>
    </xf>
    <xf numFmtId="0" fontId="11" fillId="6" borderId="33" xfId="0" applyFont="1" applyFill="1" applyBorder="1" applyAlignment="1">
      <alignment horizontal="center"/>
    </xf>
    <xf numFmtId="0" fontId="7" fillId="0" borderId="13" xfId="0" applyFont="1" applyBorder="1" applyAlignment="1">
      <alignment horizontal="left" vertical="center"/>
    </xf>
    <xf numFmtId="0" fontId="7" fillId="0" borderId="14" xfId="0" applyFont="1" applyBorder="1"/>
    <xf numFmtId="164" fontId="4" fillId="0" borderId="21" xfId="0" applyNumberFormat="1" applyFont="1" applyBorder="1" applyAlignment="1" applyProtection="1">
      <alignment horizontal="left" vertical="center"/>
      <protection locked="0"/>
    </xf>
    <xf numFmtId="3" fontId="4" fillId="0" borderId="21" xfId="0" applyNumberFormat="1" applyFont="1" applyBorder="1" applyAlignment="1" applyProtection="1">
      <alignment horizontal="left" vertical="center"/>
      <protection locked="0"/>
    </xf>
    <xf numFmtId="4" fontId="4" fillId="0" borderId="21" xfId="0" applyNumberFormat="1" applyFont="1" applyBorder="1" applyAlignment="1" applyProtection="1">
      <alignment horizontal="left" vertical="center"/>
      <protection locked="0"/>
    </xf>
    <xf numFmtId="164" fontId="7" fillId="3" borderId="46" xfId="0" applyNumberFormat="1" applyFont="1" applyFill="1" applyBorder="1"/>
    <xf numFmtId="0" fontId="7" fillId="3" borderId="6" xfId="0" applyFont="1" applyFill="1" applyBorder="1"/>
    <xf numFmtId="0" fontId="8" fillId="3" borderId="13" xfId="0" applyFont="1" applyFill="1" applyBorder="1"/>
    <xf numFmtId="0" fontId="7" fillId="3" borderId="10" xfId="0" applyFont="1" applyFill="1" applyBorder="1" applyAlignment="1">
      <alignment horizontal="left"/>
    </xf>
    <xf numFmtId="0" fontId="5" fillId="0" borderId="25" xfId="0" applyFont="1" applyBorder="1" applyAlignment="1">
      <alignment horizontal="center" vertical="center" wrapText="1"/>
    </xf>
    <xf numFmtId="0" fontId="5" fillId="0" borderId="22" xfId="0" applyFont="1" applyBorder="1" applyAlignment="1">
      <alignment horizontal="center" vertical="center" wrapText="1"/>
    </xf>
    <xf numFmtId="0" fontId="9" fillId="0" borderId="43" xfId="0" applyFont="1" applyBorder="1" applyAlignment="1">
      <alignment horizontal="center" vertical="center" wrapText="1"/>
    </xf>
    <xf numFmtId="0" fontId="9" fillId="0" borderId="45" xfId="0" applyFont="1" applyBorder="1" applyAlignment="1">
      <alignment horizontal="center" vertical="center" wrapText="1"/>
    </xf>
    <xf numFmtId="0" fontId="15" fillId="0" borderId="30" xfId="0" applyFont="1" applyBorder="1" applyAlignment="1">
      <alignment horizontal="left" vertical="center" wrapText="1"/>
    </xf>
    <xf numFmtId="0" fontId="15" fillId="0" borderId="33" xfId="0" applyFont="1" applyBorder="1" applyAlignment="1">
      <alignment horizontal="left" vertical="center" wrapText="1"/>
    </xf>
    <xf numFmtId="0" fontId="15" fillId="0" borderId="25" xfId="0" applyFont="1" applyBorder="1" applyAlignment="1">
      <alignment horizontal="left" vertical="center" wrapText="1"/>
    </xf>
    <xf numFmtId="0" fontId="15" fillId="0" borderId="22" xfId="0" applyFont="1" applyBorder="1" applyAlignment="1">
      <alignment horizontal="left" vertical="center" wrapText="1"/>
    </xf>
    <xf numFmtId="0" fontId="15" fillId="0" borderId="43" xfId="0" applyFont="1" applyBorder="1" applyAlignment="1">
      <alignment horizontal="left" vertical="center" wrapText="1"/>
    </xf>
    <xf numFmtId="0" fontId="15" fillId="0" borderId="45" xfId="0" applyFont="1" applyBorder="1" applyAlignment="1">
      <alignment horizontal="left" vertical="center" wrapText="1"/>
    </xf>
  </cellXfs>
  <cellStyles count="3">
    <cellStyle name="Comma" xfId="1" builtinId="3"/>
    <cellStyle name="Currency" xfId="2" builtinId="4"/>
    <cellStyle name="Normal" xfId="0" builtinId="0"/>
  </cellStyles>
  <dxfs count="30">
    <dxf>
      <font>
        <strike val="0"/>
        <outline val="0"/>
        <shadow val="0"/>
        <u val="none"/>
        <vertAlign val="baseline"/>
        <sz val="12"/>
        <color theme="1"/>
        <name val="Century Gothic"/>
        <family val="2"/>
        <scheme val="none"/>
      </font>
      <fill>
        <patternFill patternType="none">
          <fgColor indexed="64"/>
          <bgColor auto="1"/>
        </patternFill>
      </fill>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entury Gothic"/>
        <family val="2"/>
        <scheme val="none"/>
      </font>
      <fill>
        <patternFill patternType="none">
          <fgColor indexed="64"/>
          <bgColor auto="1"/>
        </patternFill>
      </fill>
    </dxf>
    <dxf>
      <border>
        <bottom style="thin">
          <color indexed="64"/>
        </bottom>
      </border>
    </dxf>
    <dxf>
      <font>
        <strike val="0"/>
        <outline val="0"/>
        <shadow val="0"/>
        <u val="none"/>
        <vertAlign val="baseline"/>
        <sz val="12"/>
        <color theme="1"/>
        <name val="Century Gothic"/>
        <family val="2"/>
        <scheme val="none"/>
      </font>
      <fill>
        <patternFill patternType="solid">
          <fgColor indexed="64"/>
          <bgColor theme="4" tint="-0.249977111117893"/>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entury Gothic"/>
        <family val="2"/>
        <scheme val="none"/>
      </font>
      <fill>
        <patternFill patternType="none">
          <fgColor indexed="64"/>
          <bgColor auto="1"/>
        </patternFill>
      </fill>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entury Gothic"/>
        <family val="2"/>
        <scheme val="none"/>
      </font>
      <fill>
        <patternFill patternType="none">
          <fgColor indexed="64"/>
          <bgColor auto="1"/>
        </patternFill>
      </fill>
    </dxf>
    <dxf>
      <border>
        <bottom style="thin">
          <color indexed="64"/>
        </bottom>
      </border>
    </dxf>
    <dxf>
      <font>
        <strike val="0"/>
        <outline val="0"/>
        <shadow val="0"/>
        <u val="none"/>
        <vertAlign val="baseline"/>
        <sz val="12"/>
        <color theme="1"/>
        <name val="Century Gothic"/>
        <family val="2"/>
        <scheme val="none"/>
      </font>
      <fill>
        <patternFill patternType="solid">
          <fgColor indexed="64"/>
          <bgColor theme="4" tint="-0.249977111117893"/>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entury Gothic"/>
        <family val="2"/>
        <scheme val="none"/>
      </font>
      <fill>
        <patternFill patternType="none">
          <fgColor indexed="64"/>
          <bgColor auto="1"/>
        </patternFill>
      </fill>
      <alignment horizontal="left" vertical="bottom" textRotation="0" wrapText="0" indent="0" justifyLastLine="0" shrinkToFit="0" readingOrder="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entury Gothic"/>
        <family val="2"/>
        <scheme val="none"/>
      </font>
      <fill>
        <patternFill patternType="none">
          <fgColor indexed="64"/>
          <bgColor auto="1"/>
        </patternFill>
      </fill>
      <alignment horizontal="left" vertical="bottom" textRotation="0" wrapText="0" indent="0" justifyLastLine="0" shrinkToFit="0" readingOrder="0"/>
    </dxf>
    <dxf>
      <border>
        <bottom style="thin">
          <color indexed="64"/>
        </bottom>
      </border>
    </dxf>
    <dxf>
      <font>
        <strike val="0"/>
        <outline val="0"/>
        <shadow val="0"/>
        <u val="none"/>
        <vertAlign val="baseline"/>
        <sz val="12"/>
        <color theme="1"/>
        <name val="Century Gothic"/>
        <family val="2"/>
        <scheme val="none"/>
      </font>
      <fill>
        <patternFill patternType="solid">
          <fgColor indexed="64"/>
          <bgColor theme="4" tint="-0.249977111117893"/>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entury Gothic"/>
        <family val="2"/>
        <scheme val="none"/>
      </font>
      <fill>
        <patternFill patternType="none">
          <fgColor indexed="64"/>
          <bgColor auto="1"/>
        </patternFill>
      </fill>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entury Gothic"/>
        <family val="2"/>
        <scheme val="none"/>
      </font>
      <fill>
        <patternFill patternType="none">
          <fgColor indexed="64"/>
          <bgColor auto="1"/>
        </patternFill>
      </fill>
    </dxf>
    <dxf>
      <border>
        <bottom style="thin">
          <color indexed="64"/>
        </bottom>
      </border>
    </dxf>
    <dxf>
      <font>
        <strike val="0"/>
        <outline val="0"/>
        <shadow val="0"/>
        <u val="none"/>
        <vertAlign val="baseline"/>
        <sz val="12"/>
        <color theme="1"/>
        <name val="Century Gothic"/>
        <family val="2"/>
        <scheme val="none"/>
      </font>
      <fill>
        <patternFill patternType="solid">
          <fgColor indexed="64"/>
          <bgColor theme="4" tint="-0.249977111117893"/>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entury Gothic"/>
        <family val="2"/>
        <scheme val="none"/>
      </font>
      <fill>
        <patternFill patternType="none">
          <fgColor indexed="64"/>
          <bgColor auto="1"/>
        </patternFill>
      </fill>
      <border diagonalUp="0" diagonalDown="0" outline="0">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entury Gothic"/>
        <family val="2"/>
        <scheme val="none"/>
      </font>
      <fill>
        <patternFill patternType="none">
          <fgColor indexed="64"/>
          <bgColor auto="1"/>
        </patternFill>
      </fill>
    </dxf>
    <dxf>
      <border>
        <bottom style="thin">
          <color indexed="64"/>
        </bottom>
      </border>
    </dxf>
    <dxf>
      <font>
        <strike val="0"/>
        <outline val="0"/>
        <shadow val="0"/>
        <u val="none"/>
        <vertAlign val="baseline"/>
        <sz val="12"/>
        <color theme="1"/>
        <name val="Century Gothic"/>
        <family val="2"/>
        <scheme val="none"/>
      </font>
      <fill>
        <patternFill patternType="solid">
          <fgColor indexed="64"/>
          <bgColor theme="4" tint="-0.249977111117893"/>
        </patternFill>
      </fill>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1692088</xdr:colOff>
      <xdr:row>0</xdr:row>
      <xdr:rowOff>0</xdr:rowOff>
    </xdr:from>
    <xdr:to>
      <xdr:col>1</xdr:col>
      <xdr:colOff>570939</xdr:colOff>
      <xdr:row>0</xdr:row>
      <xdr:rowOff>990600</xdr:rowOff>
    </xdr:to>
    <xdr:pic>
      <xdr:nvPicPr>
        <xdr:cNvPr id="4" name="Picture 3" descr="City of Brighton is committed to fostering inclusivity and accessibility for a diverse population.  If you would like any additional information or clarification about anything within this document, please call 303-655-2072 and we will provide every answer available.">
          <a:extLst>
            <a:ext uri="{FF2B5EF4-FFF2-40B4-BE49-F238E27FC236}">
              <a16:creationId xmlns:a16="http://schemas.microsoft.com/office/drawing/2014/main" id="{676F53AC-62D0-59F2-C368-03E20DB0A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92088" y="0"/>
          <a:ext cx="1590675" cy="990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31C6C60-BB63-45FE-ACE5-C07CD9E582D6}" name="TypeDD" displayName="TypeDD" ref="K26:K30" totalsRowShown="0" headerRowDxfId="29" dataDxfId="27" headerRowBorderDxfId="28" tableBorderDxfId="26" totalsRowBorderDxfId="25">
  <autoFilter ref="K26:K30" xr:uid="{031C6C60-BB63-45FE-ACE5-C07CD9E582D6}">
    <filterColumn colId="0" hiddenButton="1"/>
  </autoFilter>
  <tableColumns count="1">
    <tableColumn id="1" xr3:uid="{3652C290-C929-406B-A64E-7D6213B020EB}" name="Project Type" dataDxfId="24"/>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A955DA5-90FA-4DA9-B47E-F7A8C7B6D8AB}" name="DistrictDD" displayName="DistrictDD" ref="L26:L28" totalsRowShown="0" headerRowDxfId="23" dataDxfId="21" headerRowBorderDxfId="22" tableBorderDxfId="20" totalsRowBorderDxfId="19">
  <autoFilter ref="L26:L28" xr:uid="{4A955DA5-90FA-4DA9-B47E-F7A8C7B6D8AB}">
    <filterColumn colId="0" hiddenButton="1"/>
  </autoFilter>
  <tableColumns count="1">
    <tableColumn id="1" xr3:uid="{BAE8E720-777D-483F-B6B7-C6D5D4F5E2AC}" name="Waste District" dataDxfId="18"/>
  </tableColumns>
  <tableStyleInfo name="TableStyleMedium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0832734-7E67-432B-9622-6DEDAAA712A4}" name="Table2" displayName="Table2" ref="L2:L8" totalsRowShown="0" headerRowDxfId="17" dataDxfId="15" headerRowBorderDxfId="16" tableBorderDxfId="14" totalsRowBorderDxfId="13">
  <autoFilter ref="L2:L8" xr:uid="{20832734-7E67-432B-9622-6DEDAAA712A4}">
    <filterColumn colId="0" hiddenButton="1"/>
  </autoFilter>
  <tableColumns count="1">
    <tableColumn id="1" xr3:uid="{1EB1ADA2-4217-4677-AFEA-6A6CF9998843}" name="Tap Size" dataDxfId="12"/>
  </tableColumns>
  <tableStyleInfo name="TableStyleMedium2"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4E4D869-7D94-4470-8C6B-12589CD876B8}" name="Table6" displayName="Table6" ref="K2:K13" totalsRowShown="0" headerRowDxfId="11" dataDxfId="9" headerRowBorderDxfId="10" tableBorderDxfId="8" totalsRowBorderDxfId="7">
  <autoFilter ref="K2:K13" xr:uid="{94E4D869-7D94-4470-8C6B-12589CD876B8}">
    <filterColumn colId="0" hiddenButton="1"/>
  </autoFilter>
  <tableColumns count="1">
    <tableColumn id="1" xr3:uid="{F1C7C82A-195F-42B0-934D-3F11173A79D1}" name="Units per Acre" dataDxfId="6"/>
  </tableColumns>
  <tableStyleInfo name="TableStyleMedium2"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5A05558-A532-4AED-AA76-938E9179D786}" name="Table1" displayName="Table1" ref="L9:L11" totalsRowShown="0" headerRowDxfId="5" dataDxfId="3" headerRowBorderDxfId="4" tableBorderDxfId="2" totalsRowBorderDxfId="1">
  <autoFilter ref="L9:L11" xr:uid="{D5A05558-A532-4AED-AA76-938E9179D786}">
    <filterColumn colId="0" hiddenButton="1"/>
  </autoFilter>
  <tableColumns count="1">
    <tableColumn id="1" xr3:uid="{7B0AAD9A-45EA-4B8E-A916-F6CC0DC3B14E}" name="Y/N" dataDxfId="0"/>
  </tableColumns>
  <tableStyleInfo name="TableStyleMedium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47C26-5407-4293-88FB-147E8A5000BD}">
  <dimension ref="A1:H25"/>
  <sheetViews>
    <sheetView showGridLines="0" tabSelected="1" zoomScale="70" zoomScaleNormal="70" workbookViewId="0">
      <selection activeCell="B9" sqref="B9"/>
    </sheetView>
  </sheetViews>
  <sheetFormatPr defaultRowHeight="15" x14ac:dyDescent="0.25"/>
  <cols>
    <col min="1" max="7" width="40.7109375" customWidth="1"/>
  </cols>
  <sheetData>
    <row r="1" spans="1:8" ht="80.25" customHeight="1" thickBot="1" x14ac:dyDescent="0.3">
      <c r="B1" s="3"/>
      <c r="C1" s="2"/>
      <c r="D1" s="2"/>
      <c r="E1" s="2"/>
      <c r="F1" s="2"/>
      <c r="G1" s="1"/>
      <c r="H1" s="4"/>
    </row>
    <row r="2" spans="1:8" ht="24.95" customHeight="1" x14ac:dyDescent="0.3">
      <c r="A2" s="144" t="s">
        <v>28</v>
      </c>
      <c r="B2" s="145" t="s">
        <v>27</v>
      </c>
      <c r="C2" s="181" t="s">
        <v>150</v>
      </c>
      <c r="D2" s="182"/>
      <c r="E2" s="6"/>
    </row>
    <row r="3" spans="1:8" ht="24.95" customHeight="1" x14ac:dyDescent="0.3">
      <c r="A3" s="146" t="s">
        <v>14</v>
      </c>
      <c r="B3" s="170">
        <v>0</v>
      </c>
      <c r="C3" s="183"/>
      <c r="D3" s="184"/>
      <c r="E3" s="6"/>
    </row>
    <row r="4" spans="1:8" ht="24.95" customHeight="1" x14ac:dyDescent="0.3">
      <c r="A4" s="146" t="s">
        <v>2</v>
      </c>
      <c r="B4" s="171">
        <v>0</v>
      </c>
      <c r="C4" s="183"/>
      <c r="D4" s="184"/>
      <c r="E4" s="6"/>
    </row>
    <row r="5" spans="1:8" ht="24.95" customHeight="1" x14ac:dyDescent="0.3">
      <c r="A5" s="146" t="s">
        <v>0</v>
      </c>
      <c r="B5" s="172">
        <v>0.75</v>
      </c>
      <c r="C5" s="183"/>
      <c r="D5" s="184"/>
      <c r="E5" s="6"/>
    </row>
    <row r="6" spans="1:8" ht="24.95" customHeight="1" x14ac:dyDescent="0.3">
      <c r="A6" s="146" t="s">
        <v>1</v>
      </c>
      <c r="B6" s="171">
        <v>0</v>
      </c>
      <c r="C6" s="183"/>
      <c r="D6" s="184"/>
      <c r="E6" s="6"/>
    </row>
    <row r="7" spans="1:8" ht="24.75" customHeight="1" x14ac:dyDescent="0.3">
      <c r="A7" s="146" t="s">
        <v>141</v>
      </c>
      <c r="B7" s="171">
        <v>0</v>
      </c>
      <c r="C7" s="183"/>
      <c r="D7" s="184"/>
      <c r="E7" s="6"/>
    </row>
    <row r="8" spans="1:8" ht="24.75" customHeight="1" x14ac:dyDescent="0.3">
      <c r="A8" s="146" t="s">
        <v>142</v>
      </c>
      <c r="B8" s="171">
        <v>0</v>
      </c>
      <c r="C8" s="183"/>
      <c r="D8" s="184"/>
      <c r="E8" s="6"/>
    </row>
    <row r="9" spans="1:8" ht="24.95" customHeight="1" x14ac:dyDescent="0.3">
      <c r="A9" s="146" t="s">
        <v>158</v>
      </c>
      <c r="B9" s="170">
        <v>0</v>
      </c>
      <c r="C9" s="183"/>
      <c r="D9" s="184"/>
      <c r="E9" s="6"/>
    </row>
    <row r="10" spans="1:8" ht="24.95" customHeight="1" x14ac:dyDescent="0.3">
      <c r="A10" s="146" t="s">
        <v>35</v>
      </c>
      <c r="B10" s="172" t="s">
        <v>32</v>
      </c>
      <c r="C10" s="183"/>
      <c r="D10" s="184"/>
      <c r="E10" s="6"/>
    </row>
    <row r="11" spans="1:8" ht="24.95" customHeight="1" x14ac:dyDescent="0.3">
      <c r="A11" s="146" t="s">
        <v>167</v>
      </c>
      <c r="B11" s="172" t="s">
        <v>145</v>
      </c>
      <c r="C11" s="183"/>
      <c r="D11" s="184"/>
      <c r="E11" s="6"/>
    </row>
    <row r="12" spans="1:8" ht="24.95" customHeight="1" x14ac:dyDescent="0.3">
      <c r="A12" s="146" t="s">
        <v>63</v>
      </c>
      <c r="B12" s="172" t="s">
        <v>5</v>
      </c>
      <c r="C12" s="183"/>
      <c r="D12" s="184"/>
      <c r="E12" s="6"/>
    </row>
    <row r="13" spans="1:8" ht="24.95" customHeight="1" x14ac:dyDescent="0.3">
      <c r="A13" s="146" t="s">
        <v>136</v>
      </c>
      <c r="B13" s="172" t="s">
        <v>5</v>
      </c>
      <c r="C13" s="183"/>
      <c r="D13" s="184"/>
      <c r="E13" s="6"/>
    </row>
    <row r="14" spans="1:8" ht="24.95" customHeight="1" x14ac:dyDescent="0.3">
      <c r="A14" s="147" t="s">
        <v>10</v>
      </c>
      <c r="B14" s="148">
        <f>Data!G13</f>
        <v>38.774999999999999</v>
      </c>
      <c r="C14" s="183"/>
      <c r="D14" s="184"/>
      <c r="E14" s="6"/>
    </row>
    <row r="15" spans="1:8" ht="70.5" customHeight="1" x14ac:dyDescent="0.3">
      <c r="A15" s="177" t="s">
        <v>36</v>
      </c>
      <c r="B15" s="178"/>
      <c r="C15" s="183"/>
      <c r="D15" s="184"/>
      <c r="E15" s="6"/>
    </row>
    <row r="16" spans="1:8" ht="24.95" customHeight="1" thickBot="1" x14ac:dyDescent="0.35">
      <c r="A16" s="179" t="s">
        <v>193</v>
      </c>
      <c r="B16" s="180"/>
      <c r="C16" s="185"/>
      <c r="D16" s="186"/>
      <c r="E16" s="6"/>
    </row>
    <row r="17" s="5" customFormat="1"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sheetData>
  <sheetProtection algorithmName="SHA-512" hashValue="p+xN6X90AAJUP/6gUYUF4wd96Jr4lF2B/SVsWOi56OKBKp+UOi0rLslDtQdnCaB/4WYUBAK2JopcxhBE5HRkZg==" saltValue="FQuP8lBExl9dcrD64RfMjg==" spinCount="100000" sheet="1" objects="1" scenarios="1"/>
  <mergeCells count="3">
    <mergeCell ref="A15:B15"/>
    <mergeCell ref="A16:B16"/>
    <mergeCell ref="C2:D16"/>
  </mergeCells>
  <dataValidations count="4">
    <dataValidation type="list" allowBlank="1" showInputMessage="1" showErrorMessage="1" sqref="B5" xr:uid="{1E29B99F-3B36-4F85-AA3C-0FC32D7B7B36}">
      <formula1>TapsDD</formula1>
    </dataValidation>
    <dataValidation type="list" allowBlank="1" showInputMessage="1" showErrorMessage="1" sqref="B11" xr:uid="{0708D789-E11D-4387-8F24-B37D6B2673CC}">
      <formula1>WaterDistrictDD</formula1>
    </dataValidation>
    <dataValidation type="list" allowBlank="1" showInputMessage="1" showErrorMessage="1" sqref="B10" xr:uid="{4EAD5F39-FC01-4F23-82BC-669915938AEA}">
      <formula1>ProjectType</formula1>
    </dataValidation>
    <dataValidation type="list" allowBlank="1" showInputMessage="1" showErrorMessage="1" sqref="B13 B12" xr:uid="{2F4C41FD-334C-4964-911E-FAC08DB8091F}">
      <formula1>YesNo</formula1>
    </dataValidation>
  </dataValidation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E7315-F06F-4164-BD4B-8B0C6EBC83A4}">
  <dimension ref="A1:F21"/>
  <sheetViews>
    <sheetView zoomScale="85" zoomScaleNormal="85" workbookViewId="0">
      <pane ySplit="1" topLeftCell="A6" activePane="bottomLeft" state="frozen"/>
      <selection pane="bottomLeft" activeCell="B22" sqref="B22"/>
    </sheetView>
  </sheetViews>
  <sheetFormatPr defaultRowHeight="15" x14ac:dyDescent="0.25"/>
  <cols>
    <col min="1" max="1" width="20.7109375" style="7" customWidth="1"/>
    <col min="2" max="2" width="200.5703125" customWidth="1"/>
    <col min="3" max="3" width="9.140625" customWidth="1"/>
  </cols>
  <sheetData>
    <row r="1" spans="1:6" ht="20.100000000000001" customHeight="1" thickBot="1" x14ac:dyDescent="0.3">
      <c r="A1" s="118" t="s">
        <v>106</v>
      </c>
      <c r="B1" s="119" t="s">
        <v>194</v>
      </c>
      <c r="C1" s="13"/>
      <c r="D1" s="14"/>
      <c r="E1" s="14"/>
      <c r="F1" s="14"/>
    </row>
    <row r="2" spans="1:6" ht="54.95" customHeight="1" x14ac:dyDescent="0.25">
      <c r="A2" s="10" t="s">
        <v>14</v>
      </c>
      <c r="B2" s="16" t="s">
        <v>165</v>
      </c>
    </row>
    <row r="3" spans="1:6" ht="54.95" customHeight="1" x14ac:dyDescent="0.25">
      <c r="A3" s="8" t="s">
        <v>2</v>
      </c>
      <c r="B3" s="17" t="s">
        <v>39</v>
      </c>
    </row>
    <row r="4" spans="1:6" ht="54.95" customHeight="1" x14ac:dyDescent="0.25">
      <c r="A4" s="8" t="s">
        <v>42</v>
      </c>
      <c r="B4" s="17" t="s">
        <v>108</v>
      </c>
    </row>
    <row r="5" spans="1:6" ht="54.95" customHeight="1" x14ac:dyDescent="0.25">
      <c r="A5" s="8" t="s">
        <v>1</v>
      </c>
      <c r="B5" s="17" t="s">
        <v>40</v>
      </c>
    </row>
    <row r="6" spans="1:6" ht="54.95" customHeight="1" x14ac:dyDescent="0.25">
      <c r="A6" s="8" t="s">
        <v>43</v>
      </c>
      <c r="B6" s="17" t="s">
        <v>149</v>
      </c>
    </row>
    <row r="7" spans="1:6" ht="54.95" customHeight="1" x14ac:dyDescent="0.25">
      <c r="A7" s="8" t="s">
        <v>142</v>
      </c>
      <c r="B7" s="17" t="s">
        <v>148</v>
      </c>
    </row>
    <row r="8" spans="1:6" ht="54.95" customHeight="1" x14ac:dyDescent="0.25">
      <c r="A8" s="8" t="s">
        <v>158</v>
      </c>
      <c r="B8" s="17" t="s">
        <v>160</v>
      </c>
    </row>
    <row r="9" spans="1:6" ht="54.95" customHeight="1" x14ac:dyDescent="0.25">
      <c r="A9" s="8" t="s">
        <v>35</v>
      </c>
      <c r="B9" s="17" t="s">
        <v>113</v>
      </c>
    </row>
    <row r="10" spans="1:6" ht="54.95" customHeight="1" x14ac:dyDescent="0.25">
      <c r="A10" s="8" t="s">
        <v>167</v>
      </c>
      <c r="B10" s="17" t="s">
        <v>169</v>
      </c>
    </row>
    <row r="11" spans="1:6" ht="54.95" customHeight="1" x14ac:dyDescent="0.25">
      <c r="A11" s="8" t="s">
        <v>63</v>
      </c>
      <c r="B11" s="17" t="s">
        <v>107</v>
      </c>
    </row>
    <row r="12" spans="1:6" ht="54.95" customHeight="1" x14ac:dyDescent="0.25">
      <c r="A12" s="120" t="s">
        <v>136</v>
      </c>
      <c r="B12" s="121" t="s">
        <v>139</v>
      </c>
    </row>
    <row r="13" spans="1:6" ht="54.95" customHeight="1" x14ac:dyDescent="0.25">
      <c r="A13" s="120" t="s">
        <v>159</v>
      </c>
      <c r="B13" s="121" t="s">
        <v>166</v>
      </c>
    </row>
    <row r="14" spans="1:6" ht="54.95" customHeight="1" thickBot="1" x14ac:dyDescent="0.3">
      <c r="A14" s="9" t="s">
        <v>41</v>
      </c>
      <c r="B14" s="15" t="s">
        <v>170</v>
      </c>
    </row>
    <row r="15" spans="1:6" ht="15.75" thickBot="1" x14ac:dyDescent="0.3"/>
    <row r="16" spans="1:6" x14ac:dyDescent="0.25">
      <c r="A16" s="131" t="s">
        <v>135</v>
      </c>
      <c r="B16" s="132"/>
    </row>
    <row r="17" spans="1:2" ht="17.25" x14ac:dyDescent="0.3">
      <c r="A17" s="133" t="s">
        <v>137</v>
      </c>
      <c r="B17" s="134" t="s">
        <v>131</v>
      </c>
    </row>
    <row r="18" spans="1:2" ht="17.25" x14ac:dyDescent="0.3">
      <c r="A18" s="133" t="s">
        <v>168</v>
      </c>
      <c r="B18" s="134" t="s">
        <v>133</v>
      </c>
    </row>
    <row r="19" spans="1:2" ht="17.25" x14ac:dyDescent="0.3">
      <c r="A19" s="133" t="s">
        <v>132</v>
      </c>
      <c r="B19" s="134" t="s">
        <v>134</v>
      </c>
    </row>
    <row r="20" spans="1:2" ht="17.25" x14ac:dyDescent="0.3">
      <c r="A20" s="133" t="s">
        <v>161</v>
      </c>
      <c r="B20" s="134" t="s">
        <v>162</v>
      </c>
    </row>
    <row r="21" spans="1:2" ht="18" thickBot="1" x14ac:dyDescent="0.35">
      <c r="A21" s="168" t="s">
        <v>163</v>
      </c>
      <c r="B21" s="169" t="s">
        <v>164</v>
      </c>
    </row>
  </sheetData>
  <sheetProtection algorithmName="SHA-512" hashValue="k4Yhw20ONRAqm1Yu/WhoxQizxWKnmlRVMQoIymvqzlkkBPdFLM5hgqZBtkQXAaDEkscelBapmiSN8NJU0gDP5A==" saltValue="qbnAaUuV1jvKLcOci10LFA=="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3FF10-DC0F-4F45-8BEB-4D2BD68AFB95}">
  <dimension ref="A1:T162"/>
  <sheetViews>
    <sheetView zoomScale="85" zoomScaleNormal="85" workbookViewId="0">
      <selection activeCell="C1" sqref="C1"/>
    </sheetView>
  </sheetViews>
  <sheetFormatPr defaultRowHeight="15" x14ac:dyDescent="0.25"/>
  <cols>
    <col min="1" max="14" width="20.7109375" customWidth="1"/>
    <col min="15" max="19" width="15.7109375" customWidth="1"/>
  </cols>
  <sheetData>
    <row r="1" spans="1:12" ht="16.5" thickBot="1" x14ac:dyDescent="0.3">
      <c r="A1" s="59"/>
      <c r="B1" s="107" t="s">
        <v>122</v>
      </c>
      <c r="C1" s="167" t="s">
        <v>195</v>
      </c>
      <c r="D1" s="58"/>
      <c r="E1" s="154" t="s">
        <v>124</v>
      </c>
      <c r="F1" s="155"/>
      <c r="G1" s="58"/>
      <c r="H1" s="124" t="s">
        <v>77</v>
      </c>
      <c r="I1" s="125"/>
      <c r="J1" s="159" t="s">
        <v>128</v>
      </c>
      <c r="K1" s="157" t="s">
        <v>109</v>
      </c>
      <c r="L1" s="135"/>
    </row>
    <row r="2" spans="1:12" ht="17.25" x14ac:dyDescent="0.3">
      <c r="A2" s="60" t="s">
        <v>177</v>
      </c>
      <c r="B2" s="68"/>
      <c r="C2" s="149"/>
      <c r="D2" s="55" t="s">
        <v>67</v>
      </c>
      <c r="E2" s="55" t="s">
        <v>76</v>
      </c>
      <c r="F2" s="80"/>
      <c r="G2" s="164" t="s">
        <v>64</v>
      </c>
      <c r="H2" s="126" t="s">
        <v>3</v>
      </c>
      <c r="I2" s="127">
        <f>Calculator!B3</f>
        <v>0</v>
      </c>
      <c r="J2" s="160" t="s">
        <v>125</v>
      </c>
      <c r="K2" s="158" t="s">
        <v>24</v>
      </c>
      <c r="L2" s="98" t="s">
        <v>37</v>
      </c>
    </row>
    <row r="3" spans="1:12" ht="17.25" x14ac:dyDescent="0.3">
      <c r="A3" s="44" t="s">
        <v>83</v>
      </c>
      <c r="B3" s="57" t="s">
        <v>64</v>
      </c>
      <c r="C3" s="150"/>
      <c r="D3" s="152" t="s">
        <v>73</v>
      </c>
      <c r="E3" s="156" t="s">
        <v>138</v>
      </c>
      <c r="F3" s="156"/>
      <c r="G3" s="122">
        <f>IF(I12="No",0.0375*0.5*I2,0.025*0.5*I2)</f>
        <v>0</v>
      </c>
      <c r="H3" s="21" t="s">
        <v>8</v>
      </c>
      <c r="I3" s="53">
        <f>Calculator!B4</f>
        <v>0</v>
      </c>
      <c r="J3" s="161">
        <f>(G12*0.65)</f>
        <v>15.275</v>
      </c>
      <c r="K3" s="87" t="s">
        <v>25</v>
      </c>
      <c r="L3" s="28">
        <v>0.75</v>
      </c>
    </row>
    <row r="4" spans="1:12" ht="17.25" x14ac:dyDescent="0.3">
      <c r="A4" s="22" t="s">
        <v>84</v>
      </c>
      <c r="B4" s="33">
        <v>23.5</v>
      </c>
      <c r="C4" s="150"/>
      <c r="D4" s="152" t="s">
        <v>79</v>
      </c>
      <c r="E4" s="152" t="s">
        <v>155</v>
      </c>
      <c r="F4" s="152"/>
      <c r="G4" s="123">
        <f>SUM(J3+J5+J7+J9)</f>
        <v>15.275</v>
      </c>
      <c r="H4" s="21" t="s">
        <v>15</v>
      </c>
      <c r="I4" s="54">
        <f>Calculator!B5</f>
        <v>0.75</v>
      </c>
      <c r="J4" s="162" t="s">
        <v>127</v>
      </c>
      <c r="K4" s="87" t="s">
        <v>12</v>
      </c>
      <c r="L4" s="28">
        <v>1</v>
      </c>
    </row>
    <row r="5" spans="1:12" ht="17.25" x14ac:dyDescent="0.3">
      <c r="A5" s="22" t="s">
        <v>85</v>
      </c>
      <c r="B5" s="34" t="s">
        <v>92</v>
      </c>
      <c r="C5" s="150"/>
      <c r="D5" s="151" t="s">
        <v>153</v>
      </c>
      <c r="E5" s="151" t="s">
        <v>156</v>
      </c>
      <c r="F5" s="151"/>
      <c r="G5" s="123" cm="1">
        <f t="array" ref="G5">_xlfn.IFS(I4=0.75,(I5*B44),I4=1,(I5*B45),I4=1.5,(I5*B46),I4=2,(I5*B47),I4=3,(I5*B48),I4=4,(I5*B49))</f>
        <v>0</v>
      </c>
      <c r="H5" s="21" t="s">
        <v>1</v>
      </c>
      <c r="I5" s="53">
        <f>Calculator!B6</f>
        <v>0</v>
      </c>
      <c r="J5" s="161">
        <f>IF(I9="Residential",SUM(I3*B125),0)</f>
        <v>0</v>
      </c>
      <c r="K5" s="87" t="s">
        <v>16</v>
      </c>
      <c r="L5" s="28">
        <v>1.5</v>
      </c>
    </row>
    <row r="6" spans="1:12" ht="17.25" x14ac:dyDescent="0.3">
      <c r="A6" s="22" t="s">
        <v>86</v>
      </c>
      <c r="B6" s="34" t="s">
        <v>93</v>
      </c>
      <c r="C6" s="150"/>
      <c r="D6" s="151" t="s">
        <v>151</v>
      </c>
      <c r="E6" s="151" t="s">
        <v>152</v>
      </c>
      <c r="F6" s="153"/>
      <c r="G6" s="123" cm="1">
        <f t="array" ref="G6">_xlfn.IFS(AND(I9="Office",I4=0.75,G7=0),B31*I3,AND(I4=1,I9="Office",G7=0),B32*I3,AND(I4=1.5,I9="Office",G7=0),B33*I3,AND(I4=2,I9="Office",G7=0),B34*I3,AND(I4=3,I9="Office",G7=0),B35*I3,AND(I4=4,I9="Office",G7=0),B36*I3,AND(I4=0.75,I9="Commercial",G7=0),B31*I3,AND(I4=1,I9="Commercial",G7=0),B32*I3,AND(I4=1.5,I9="Commercial",G7=0),B33*I3,AND(I4=2,I9="Commercial",G7=0),B34*I3,AND(I4=3,I9="Commercial",G7=0),B35*I3,AND(I4=4,I9="Commercial",G7=0),B36*I3,AND(I4=0.75,I9="Retail",G7=0),B31*I3,AND(I4=1,I9="Retail",G7=0),B32*I3,AND(I4=1.5,I9="Retail",G7=0),B33*I3,AND(I4=2,I9="Retail",G7=0),B34*I3,AND(I4=3,I9="Retail",G7=0),B35*I3,AND(I4=4,I9="Retail",G7=0),B36*I3,AND(I4=0.75,I9="Industrial",G7=0),B31*I3,AND(I4=1,I9="Industrial",G7=0),B32*I3,AND(I4=1.5,I9="Industrial",G7=0),B33*I3,AND(I4=2,I9="Industrial",G7=0),B34*I3,AND(I4=3,I9="Industrial",G7=0),B35*I3,AND(I4=4,I9="Industrial",G7=0),B36*I3,AND(I9="Office",I4=0.75,G7&gt;0),B111*I3,AND(I4=1,I9="Office",G7&gt;0),B112*I3,AND(I4=1.5,I9="Office",G7&gt;0),B113*I3,AND(I4=2,I9="Office",G7&gt;0),B114*I3,AND(I4=3,I9="Office",G7&gt;0),B115*I3,AND(I4=4,I9="Office",G7&gt;0),B116*I3,AND(I4=0.75,I9="Commercial",G7&gt;0),B111*I3,AND(I4=1,I9="Commercial",G7&gt;0),B112*I3,AND(I4=1.5,I9="Commercial",G7&gt;0),B113*I3,AND(I4=2,I9="Commercial",G7&gt;0),B114*I3,AND(I4=3,I9="Commercial",G7&gt;0),B115*I3,AND(I4=4,I9="Commercial",G7&gt;0),B116*I3,AND(I4=0.75,I9="Retail",G7&gt;0),B111*I3,AND(I4=1,I9="Retail",G7&gt;0),B112*I3,AND(I4=1.5,I9="Retail",G7&gt;0),B113*I3,AND(I4=2,I9="Retail",G7&gt;0),B114*I3,AND(I4=3,I9="Retail",G7&gt;0),B115*I3,AND(I4=4,I9="Retail",G7&gt;0),B116*I3,AND(I4=0.75,I9="Industrial",G7&gt;0),B111*I3,AND(I4=1,I9="Industrial",G7&gt;0),B112*I3,AND(I4=1.5,I9="Industrial",G7&gt;0),B113*I3,AND(I4=2,I9="Industrial",G7&gt;0),B114*I3,AND(I4=3,I9="Industrial",G7&gt;0),B115*I3,AND(I4=4,I9="Industrial",G7&gt;0),B116*I3)</f>
        <v>0</v>
      </c>
      <c r="H6" s="21" t="s">
        <v>9</v>
      </c>
      <c r="I6" s="53">
        <f>Calculator!B7</f>
        <v>0</v>
      </c>
      <c r="J6" s="162" t="s">
        <v>126</v>
      </c>
      <c r="K6" s="87" t="s">
        <v>18</v>
      </c>
      <c r="L6" s="28">
        <v>2</v>
      </c>
    </row>
    <row r="7" spans="1:12" ht="17.25" x14ac:dyDescent="0.3">
      <c r="A7" s="22" t="s">
        <v>87</v>
      </c>
      <c r="B7" s="34" t="s">
        <v>94</v>
      </c>
      <c r="C7" s="150"/>
      <c r="D7" s="152" t="s">
        <v>157</v>
      </c>
      <c r="E7" s="152" t="s">
        <v>147</v>
      </c>
      <c r="F7" s="152"/>
      <c r="G7" s="123">
        <f>I8</f>
        <v>0</v>
      </c>
      <c r="H7" s="136" t="s">
        <v>144</v>
      </c>
      <c r="I7" s="137">
        <f>Calculator!B8</f>
        <v>0</v>
      </c>
      <c r="J7" s="161">
        <f>SUM(I5*B126)</f>
        <v>0</v>
      </c>
      <c r="K7" s="87" t="s">
        <v>17</v>
      </c>
      <c r="L7" s="28">
        <v>3</v>
      </c>
    </row>
    <row r="8" spans="1:12" ht="17.25" x14ac:dyDescent="0.3">
      <c r="A8" s="22" t="s">
        <v>88</v>
      </c>
      <c r="B8" s="34" t="s">
        <v>95</v>
      </c>
      <c r="C8" s="150"/>
      <c r="D8" s="152" t="s">
        <v>99</v>
      </c>
      <c r="E8" s="152" t="s">
        <v>105</v>
      </c>
      <c r="F8" s="152"/>
      <c r="G8" s="123" cm="1">
        <f t="array" ref="G8">_xlfn.IFS(AND(I9="Office",I4=0.75),(B55*I3),AND(I9="Office",I4=1),(B56*I3),AND(I9="Office",I4=1.5),(B57*I3),AND(I9="Office",I4=2),(B58*I3),AND(I9="Office",I4=3),(B59*I3),AND(I9="Office",I4=4),(B60*I3),AND(I9="Commercial",I4=0.75),(B55*I3),AND(I9="Commercial",I4=1),(B56*I3),AND(I9="Commercial",I4=1.5),(B57*I3),AND(I9="Commercial",I4=2),(B58*I3),AND(I9="Commercial",I4=3),(B59*I3),AND(I9="Commercial",I4=4),(B60*I3),AND(I9="Retail",I4=0.75),(B55*I3),AND(I9="Retail",I4=1),(B56*I3),AND(I9="Retail",I4=1.5),(B57*I3),AND(I9="Retail",I4=2),(B58*I3),AND(I9="Retail",I4=3),(B59*I3),AND(I9="Retail",I4=4),(B60*I3),AND(I9="Industrial",I4=0.75),(B55*I3),AND(I9="Industrial",I4=1),(B56*I3),AND(I9="Industrial",I4=1.5),(B57*I3),AND(I9="Industrial",I4=2),(B58*I3),AND(I9="Industrial",I4=3),(B59*I3),AND(I9="Industrial",I4=4),(B60*I3))</f>
        <v>0</v>
      </c>
      <c r="H8" s="21" t="s">
        <v>146</v>
      </c>
      <c r="I8" s="54">
        <f>Calculator!B9</f>
        <v>0</v>
      </c>
      <c r="J8" s="162" t="s">
        <v>154</v>
      </c>
      <c r="K8" s="87" t="s">
        <v>19</v>
      </c>
      <c r="L8" s="28">
        <v>4</v>
      </c>
    </row>
    <row r="9" spans="1:12" ht="18" thickBot="1" x14ac:dyDescent="0.35">
      <c r="A9" s="22" t="s">
        <v>89</v>
      </c>
      <c r="B9" s="34" t="s">
        <v>96</v>
      </c>
      <c r="C9" s="65"/>
      <c r="D9" s="20" t="s">
        <v>103</v>
      </c>
      <c r="E9" s="19" t="s">
        <v>116</v>
      </c>
      <c r="F9" s="20"/>
      <c r="G9" s="123" cm="1">
        <f t="array" ref="G9">_xlfn.IFS(AND(I10="Lochbuie",I4=0.75),(B82*I5),AND(I10="Lochbuie",I4=1),(B83*I5),AND(I10="Lochbuie",I4=1.5),(B84*I5),AND(I10="Lochbuie",I4=2),(B85*I5),AND(I10="Lochbuie",I4=3),(B86*I5),AND(I10="Lochbuie",I4=4),(B87*I5),AND(I10="Metro Water Recovery",I4=0.75),(B74*I5),AND(I10="Metro Water Recovery",I4=1),(B75*I5),AND(I10="Metro Water Recovery",I4=1.5),(B76*I5),AND(I10="Metro Water Recovery",I4=2),(B77*I5),AND(I10="Metro Water Recovery",I4=3),(B78*I5),AND(I10="Metro Water Recovery",I4=4),(B79*I5))</f>
        <v>0</v>
      </c>
      <c r="H9" s="21" t="s">
        <v>35</v>
      </c>
      <c r="I9" s="54" t="str">
        <f>Calculator!B10</f>
        <v>Retail</v>
      </c>
      <c r="J9" s="163">
        <f>B40*I5</f>
        <v>0</v>
      </c>
      <c r="K9" s="87" t="s">
        <v>20</v>
      </c>
      <c r="L9" s="26" t="s">
        <v>4</v>
      </c>
    </row>
    <row r="10" spans="1:12" ht="17.25" x14ac:dyDescent="0.3">
      <c r="A10" s="22" t="s">
        <v>90</v>
      </c>
      <c r="B10" s="34" t="s">
        <v>97</v>
      </c>
      <c r="C10" s="142"/>
      <c r="D10" s="20" t="s">
        <v>29</v>
      </c>
      <c r="E10" s="19" t="s">
        <v>110</v>
      </c>
      <c r="F10" s="20"/>
      <c r="G10" s="123" cm="1">
        <f t="array" ref="G10">_xlfn.IFS(I9="Residential",(B14*I3),I9="Multi-Unit",(B15*I3),I9="Office",(B16*I6),I9="Commercial",(B17*I6),I9="Retail",(B17*I6),I9="Industrial",(B18*I6))</f>
        <v>0</v>
      </c>
      <c r="H10" s="21" t="s">
        <v>75</v>
      </c>
      <c r="I10" s="54" t="str">
        <f>Calculator!B11</f>
        <v>Metro Water Recovery</v>
      </c>
      <c r="J10" s="18" t="s">
        <v>102</v>
      </c>
      <c r="K10" s="27" t="s">
        <v>21</v>
      </c>
      <c r="L10" s="27" t="s">
        <v>6</v>
      </c>
    </row>
    <row r="11" spans="1:12" ht="18" thickBot="1" x14ac:dyDescent="0.35">
      <c r="A11" s="81" t="s">
        <v>91</v>
      </c>
      <c r="B11" s="84" t="s">
        <v>98</v>
      </c>
      <c r="C11" s="143"/>
      <c r="D11" s="20" t="s">
        <v>82</v>
      </c>
      <c r="E11" s="79" t="s">
        <v>111</v>
      </c>
      <c r="F11" s="80"/>
      <c r="G11" s="123" cm="1">
        <f t="array" ref="G11">_xlfn.IFS(AND(I9="Office",I11="No"),(B93*I7),AND(I9="Commercial",I11="No"),(B93*I7),AND(I9="Retail",I11="No"),(B93*I7),AND(I9="Industrial",I11="No"),(B93*I7),AND(I9="Office",I11="Yes"),(B93*0),AND(I9="Commercial",I11="Yes"),(B93*0),AND(I9="Retail",I11="Yes"),(B93*0),AND(I9="Industrial",I11="Yes"),(B93*0))</f>
        <v>0</v>
      </c>
      <c r="H11" s="21" t="s">
        <v>74</v>
      </c>
      <c r="I11" s="54" t="str">
        <f>Calculator!B12</f>
        <v>Yes</v>
      </c>
      <c r="J11" s="18"/>
      <c r="K11" s="27" t="s">
        <v>22</v>
      </c>
      <c r="L11" s="100" t="s">
        <v>5</v>
      </c>
    </row>
    <row r="12" spans="1:12" ht="18" thickBot="1" x14ac:dyDescent="0.35">
      <c r="A12" s="60" t="s">
        <v>178</v>
      </c>
      <c r="B12" s="61"/>
      <c r="C12" s="62"/>
      <c r="D12" s="140" t="s">
        <v>80</v>
      </c>
      <c r="E12" s="128" t="s">
        <v>129</v>
      </c>
      <c r="F12" s="129"/>
      <c r="G12" s="130">
        <f>IF(I2&lt;=500,23.5,IF(I2&lt;=2000,(23.5+(I2-500)/100*3.05),IF(I2&lt;=25000,(69.25+(I2-2000)/1000*14),IF(I2&lt;=50000,(391.25+(I2-25000)/1000*10.1),IF(I2&lt;=100000,(643.75+(I2-50000)/1000*7),IF(I2&lt;=500000,(993.75+(I2-100000)/1000*5.6),IF(I2&lt;=1000000,(3233.75+(I2-500000)/1000*4.75),IF(I2&gt;1000000,(5608.75+(I2-1000000)/1000*3.15),"error"))))))))</f>
        <v>23.5</v>
      </c>
      <c r="H12" s="165" t="s">
        <v>136</v>
      </c>
      <c r="I12" s="166" t="str">
        <f>Calculator!B13</f>
        <v>Yes</v>
      </c>
      <c r="J12" s="18"/>
      <c r="K12" s="99" t="s">
        <v>23</v>
      </c>
      <c r="L12" s="18"/>
    </row>
    <row r="13" spans="1:12" ht="18" thickBot="1" x14ac:dyDescent="0.35">
      <c r="A13" s="56" t="s">
        <v>67</v>
      </c>
      <c r="B13" s="42" t="s">
        <v>64</v>
      </c>
      <c r="C13" s="43" t="s">
        <v>65</v>
      </c>
      <c r="D13" s="141" t="s">
        <v>81</v>
      </c>
      <c r="E13" s="76" t="s">
        <v>104</v>
      </c>
      <c r="F13" s="76"/>
      <c r="G13" s="77">
        <f>IFERROR(SUM(G3:G12),"Review Entries")</f>
        <v>38.774999999999999</v>
      </c>
      <c r="H13" s="18"/>
      <c r="I13" s="18"/>
      <c r="J13" s="18"/>
      <c r="K13" s="99" t="s">
        <v>26</v>
      </c>
      <c r="L13" s="18"/>
    </row>
    <row r="14" spans="1:12" ht="17.25" x14ac:dyDescent="0.3">
      <c r="A14" s="22" t="s">
        <v>11</v>
      </c>
      <c r="B14" s="23">
        <v>3638</v>
      </c>
      <c r="C14" s="24" t="s">
        <v>45</v>
      </c>
      <c r="D14" s="18"/>
      <c r="E14" s="117"/>
      <c r="F14" s="18"/>
      <c r="G14" s="83"/>
      <c r="H14" s="18"/>
      <c r="I14" s="18"/>
      <c r="J14" s="18"/>
      <c r="K14" s="78" t="s">
        <v>78</v>
      </c>
      <c r="L14" s="101"/>
    </row>
    <row r="15" spans="1:12" ht="17.25" x14ac:dyDescent="0.3">
      <c r="A15" s="22" t="s">
        <v>13</v>
      </c>
      <c r="B15" s="23">
        <v>3105</v>
      </c>
      <c r="C15" s="24" t="s">
        <v>45</v>
      </c>
      <c r="D15" s="18"/>
      <c r="E15" s="117"/>
      <c r="F15" s="18"/>
      <c r="G15" s="18"/>
      <c r="H15" s="18"/>
      <c r="I15" s="18"/>
      <c r="J15" s="18"/>
      <c r="K15" s="27" t="s">
        <v>6</v>
      </c>
      <c r="L15" s="87" t="s">
        <v>5</v>
      </c>
    </row>
    <row r="16" spans="1:12" ht="17.25" x14ac:dyDescent="0.3">
      <c r="A16" s="22" t="s">
        <v>46</v>
      </c>
      <c r="B16" s="23">
        <v>1.03</v>
      </c>
      <c r="C16" s="24" t="s">
        <v>48</v>
      </c>
      <c r="D16" s="18"/>
      <c r="E16" s="18"/>
      <c r="F16" s="18"/>
      <c r="G16" s="18"/>
      <c r="H16" s="83"/>
      <c r="I16" s="18"/>
      <c r="J16" s="18"/>
      <c r="K16" s="27" t="s">
        <v>12</v>
      </c>
      <c r="L16" s="87" t="s">
        <v>25</v>
      </c>
    </row>
    <row r="17" spans="1:13" ht="17.25" x14ac:dyDescent="0.3">
      <c r="A17" s="22" t="s">
        <v>47</v>
      </c>
      <c r="B17" s="29">
        <v>0.68</v>
      </c>
      <c r="C17" s="24" t="s">
        <v>48</v>
      </c>
      <c r="D17" s="18"/>
      <c r="E17" s="18"/>
      <c r="F17" s="18"/>
      <c r="G17" s="18"/>
      <c r="H17" s="18"/>
      <c r="I17" s="18"/>
      <c r="J17" s="18"/>
      <c r="K17" s="27" t="s">
        <v>16</v>
      </c>
      <c r="L17" s="27" t="s">
        <v>12</v>
      </c>
    </row>
    <row r="18" spans="1:13" ht="18" thickBot="1" x14ac:dyDescent="0.35">
      <c r="A18" s="30" t="s">
        <v>49</v>
      </c>
      <c r="B18" s="31">
        <v>0.43</v>
      </c>
      <c r="C18" s="32" t="s">
        <v>48</v>
      </c>
      <c r="D18" s="18"/>
      <c r="E18" s="18"/>
      <c r="F18" s="18"/>
      <c r="G18" s="83"/>
      <c r="H18" s="18"/>
      <c r="I18" s="18"/>
      <c r="J18" s="18"/>
      <c r="K18" s="27" t="s">
        <v>18</v>
      </c>
      <c r="L18" s="18"/>
    </row>
    <row r="19" spans="1:13" ht="17.25" x14ac:dyDescent="0.3">
      <c r="A19" s="60" t="s">
        <v>179</v>
      </c>
      <c r="B19" s="61"/>
      <c r="C19" s="62"/>
      <c r="D19" s="18"/>
      <c r="E19" s="18"/>
      <c r="F19" s="18"/>
      <c r="G19" s="18"/>
      <c r="H19" s="83"/>
      <c r="I19" s="18"/>
      <c r="J19" s="18"/>
      <c r="K19" s="27" t="s">
        <v>17</v>
      </c>
      <c r="L19" s="18"/>
    </row>
    <row r="20" spans="1:13" ht="17.25" x14ac:dyDescent="0.3">
      <c r="A20" s="56" t="s">
        <v>67</v>
      </c>
      <c r="B20" s="42" t="s">
        <v>64</v>
      </c>
      <c r="C20" s="43" t="s">
        <v>65</v>
      </c>
      <c r="D20" s="18"/>
      <c r="E20" s="18"/>
      <c r="F20" s="83"/>
      <c r="G20" s="18"/>
      <c r="H20" s="18"/>
      <c r="I20" s="18"/>
      <c r="J20" s="18"/>
      <c r="K20" s="27" t="s">
        <v>19</v>
      </c>
      <c r="L20" s="18"/>
    </row>
    <row r="21" spans="1:13" ht="17.25" x14ac:dyDescent="0.3">
      <c r="A21" s="82" t="s">
        <v>44</v>
      </c>
      <c r="B21" s="23">
        <v>2063</v>
      </c>
      <c r="C21" s="24" t="s">
        <v>45</v>
      </c>
      <c r="D21" s="18"/>
      <c r="E21" s="18"/>
      <c r="F21" s="97"/>
      <c r="G21" s="18"/>
      <c r="H21" s="18"/>
      <c r="I21" s="18"/>
      <c r="J21" s="18"/>
      <c r="K21" s="27" t="s">
        <v>20</v>
      </c>
      <c r="L21" s="18"/>
    </row>
    <row r="22" spans="1:13" ht="17.25" x14ac:dyDescent="0.3">
      <c r="A22" s="63" t="s">
        <v>180</v>
      </c>
      <c r="B22" s="64"/>
      <c r="C22" s="65"/>
      <c r="D22" s="18"/>
      <c r="E22" s="18"/>
      <c r="F22" s="18"/>
      <c r="G22" s="97"/>
      <c r="H22" s="18"/>
      <c r="I22" s="18"/>
      <c r="J22" s="18"/>
      <c r="K22" s="27" t="s">
        <v>21</v>
      </c>
      <c r="L22" s="18"/>
    </row>
    <row r="23" spans="1:13" ht="18" thickBot="1" x14ac:dyDescent="0.35">
      <c r="A23" s="81" t="s">
        <v>44</v>
      </c>
      <c r="B23" s="35">
        <v>2063</v>
      </c>
      <c r="C23" s="32" t="s">
        <v>45</v>
      </c>
      <c r="D23" s="18"/>
      <c r="E23" s="18"/>
      <c r="F23" s="18"/>
      <c r="G23" s="18"/>
      <c r="H23" s="18"/>
      <c r="I23" s="18"/>
      <c r="J23" s="18"/>
      <c r="K23" s="27" t="s">
        <v>22</v>
      </c>
      <c r="L23" s="18"/>
    </row>
    <row r="24" spans="1:13" ht="17.25" x14ac:dyDescent="0.3">
      <c r="A24" s="72" t="s">
        <v>181</v>
      </c>
      <c r="B24" s="73"/>
      <c r="C24" s="74"/>
      <c r="D24" s="18"/>
      <c r="E24" s="18"/>
      <c r="F24" s="18"/>
      <c r="G24" s="83"/>
      <c r="H24" s="18"/>
      <c r="I24" s="18"/>
      <c r="J24" s="18"/>
      <c r="K24" s="27" t="s">
        <v>23</v>
      </c>
      <c r="L24" s="18"/>
    </row>
    <row r="25" spans="1:13" ht="17.25" x14ac:dyDescent="0.3">
      <c r="A25" s="44" t="s">
        <v>67</v>
      </c>
      <c r="B25" s="42" t="s">
        <v>64</v>
      </c>
      <c r="C25" s="43" t="s">
        <v>65</v>
      </c>
      <c r="D25" s="18"/>
      <c r="E25" s="18"/>
      <c r="F25" s="18"/>
      <c r="G25" s="83"/>
      <c r="H25" s="18"/>
      <c r="I25" s="18"/>
      <c r="J25" s="18"/>
      <c r="K25" s="27" t="s">
        <v>26</v>
      </c>
      <c r="L25" s="18"/>
    </row>
    <row r="26" spans="1:13" ht="17.25" x14ac:dyDescent="0.3">
      <c r="A26" s="25" t="s">
        <v>11</v>
      </c>
      <c r="B26" s="23">
        <v>1096</v>
      </c>
      <c r="C26" s="24" t="s">
        <v>45</v>
      </c>
      <c r="D26" s="18"/>
      <c r="E26" s="18"/>
      <c r="F26" s="97"/>
      <c r="G26" s="83"/>
      <c r="H26" s="18"/>
      <c r="I26" s="18"/>
      <c r="J26" s="18"/>
      <c r="K26" s="26" t="s">
        <v>34</v>
      </c>
      <c r="L26" s="98" t="s">
        <v>38</v>
      </c>
    </row>
    <row r="27" spans="1:13" ht="18" thickBot="1" x14ac:dyDescent="0.35">
      <c r="A27" s="50" t="s">
        <v>13</v>
      </c>
      <c r="B27" s="92">
        <v>898</v>
      </c>
      <c r="C27" s="49" t="s">
        <v>45</v>
      </c>
      <c r="H27" s="18"/>
      <c r="I27" s="18"/>
      <c r="J27" s="18"/>
      <c r="K27" s="27" t="s">
        <v>30</v>
      </c>
      <c r="L27" s="27" t="s">
        <v>145</v>
      </c>
      <c r="M27" t="s">
        <v>102</v>
      </c>
    </row>
    <row r="28" spans="1:13" ht="17.25" x14ac:dyDescent="0.3">
      <c r="A28" s="67" t="s">
        <v>123</v>
      </c>
      <c r="B28" s="68"/>
      <c r="C28" s="102"/>
      <c r="J28" s="18"/>
      <c r="K28" s="99" t="s">
        <v>31</v>
      </c>
      <c r="L28" s="100" t="s">
        <v>7</v>
      </c>
      <c r="M28" t="s">
        <v>102</v>
      </c>
    </row>
    <row r="29" spans="1:13" ht="18" thickBot="1" x14ac:dyDescent="0.35">
      <c r="A29" s="111" t="s">
        <v>182</v>
      </c>
      <c r="B29" s="112"/>
      <c r="C29" s="113"/>
      <c r="K29" s="138" t="s">
        <v>32</v>
      </c>
      <c r="L29" s="18"/>
    </row>
    <row r="30" spans="1:13" ht="17.25" x14ac:dyDescent="0.3">
      <c r="A30" s="45" t="s">
        <v>37</v>
      </c>
      <c r="B30" s="47" t="s">
        <v>64</v>
      </c>
      <c r="C30" s="43" t="s">
        <v>65</v>
      </c>
      <c r="K30" s="139" t="s">
        <v>33</v>
      </c>
      <c r="L30" s="18"/>
    </row>
    <row r="31" spans="1:13" ht="17.25" x14ac:dyDescent="0.3">
      <c r="A31" s="25">
        <v>0.75</v>
      </c>
      <c r="B31" s="37">
        <v>18403</v>
      </c>
      <c r="C31" s="24" t="s">
        <v>115</v>
      </c>
      <c r="D31" s="18"/>
      <c r="K31" s="18"/>
      <c r="L31" s="18"/>
    </row>
    <row r="32" spans="1:13" ht="17.25" x14ac:dyDescent="0.3">
      <c r="A32" s="25">
        <v>1</v>
      </c>
      <c r="B32" s="37">
        <v>30671</v>
      </c>
      <c r="C32" s="24" t="s">
        <v>115</v>
      </c>
      <c r="D32" s="18"/>
      <c r="K32" s="18"/>
      <c r="L32" s="18"/>
    </row>
    <row r="33" spans="1:20" ht="17.25" x14ac:dyDescent="0.3">
      <c r="A33" s="25">
        <v>1.5</v>
      </c>
      <c r="B33" s="37">
        <v>61343</v>
      </c>
      <c r="C33" s="24" t="s">
        <v>115</v>
      </c>
      <c r="D33" s="18"/>
    </row>
    <row r="34" spans="1:20" ht="17.25" x14ac:dyDescent="0.3">
      <c r="A34" s="25">
        <v>2</v>
      </c>
      <c r="B34" s="37">
        <v>98148</v>
      </c>
      <c r="C34" s="24" t="s">
        <v>115</v>
      </c>
      <c r="D34" s="18"/>
    </row>
    <row r="35" spans="1:20" ht="17.25" x14ac:dyDescent="0.3">
      <c r="A35" s="25">
        <v>3</v>
      </c>
      <c r="B35" s="37">
        <v>214699</v>
      </c>
      <c r="C35" s="24" t="s">
        <v>115</v>
      </c>
      <c r="D35" s="18"/>
    </row>
    <row r="36" spans="1:20" ht="18" thickBot="1" x14ac:dyDescent="0.35">
      <c r="A36" s="50">
        <v>4</v>
      </c>
      <c r="B36" s="51">
        <v>368056</v>
      </c>
      <c r="C36" s="24" t="s">
        <v>115</v>
      </c>
      <c r="G36" s="18"/>
    </row>
    <row r="37" spans="1:20" ht="18" thickBot="1" x14ac:dyDescent="0.35">
      <c r="A37" s="108" t="s">
        <v>183</v>
      </c>
      <c r="B37" s="109"/>
      <c r="C37" s="110"/>
      <c r="G37" s="18"/>
      <c r="H37" s="18"/>
    </row>
    <row r="38" spans="1:20" ht="17.25" x14ac:dyDescent="0.3">
      <c r="A38" s="88" t="s">
        <v>50</v>
      </c>
      <c r="B38" s="89">
        <v>18403</v>
      </c>
      <c r="C38" s="176" t="s">
        <v>171</v>
      </c>
      <c r="G38" s="18"/>
      <c r="H38" s="18"/>
      <c r="K38" t="s">
        <v>102</v>
      </c>
    </row>
    <row r="39" spans="1:20" ht="18" thickBot="1" x14ac:dyDescent="0.35">
      <c r="A39" s="50" t="s">
        <v>112</v>
      </c>
      <c r="B39" s="173">
        <v>11041</v>
      </c>
      <c r="C39" s="174" t="s">
        <v>172</v>
      </c>
      <c r="D39" t="s">
        <v>102</v>
      </c>
      <c r="G39" s="18"/>
      <c r="H39" s="18"/>
      <c r="K39" t="s">
        <v>102</v>
      </c>
    </row>
    <row r="40" spans="1:20" ht="17.25" x14ac:dyDescent="0.3">
      <c r="A40" s="52" t="s">
        <v>191</v>
      </c>
      <c r="B40" s="39">
        <v>50</v>
      </c>
      <c r="C40" s="102"/>
      <c r="G40" s="18"/>
      <c r="H40" s="18"/>
    </row>
    <row r="41" spans="1:20" ht="18" thickBot="1" x14ac:dyDescent="0.35">
      <c r="A41" s="175" t="s">
        <v>192</v>
      </c>
      <c r="B41" s="38">
        <v>100</v>
      </c>
      <c r="C41" s="113"/>
      <c r="G41" s="18"/>
      <c r="H41" s="18"/>
    </row>
    <row r="42" spans="1:20" ht="18" thickBot="1" x14ac:dyDescent="0.35">
      <c r="A42" s="108" t="s">
        <v>184</v>
      </c>
      <c r="B42" s="109"/>
      <c r="C42" s="116"/>
      <c r="G42" s="18"/>
      <c r="H42" s="18"/>
    </row>
    <row r="43" spans="1:20" ht="17.25" x14ac:dyDescent="0.3">
      <c r="A43" s="45" t="s">
        <v>37</v>
      </c>
      <c r="B43" s="47" t="s">
        <v>64</v>
      </c>
      <c r="C43" s="43" t="s">
        <v>65</v>
      </c>
      <c r="G43" s="18"/>
      <c r="H43" s="18"/>
    </row>
    <row r="44" spans="1:20" ht="17.25" x14ac:dyDescent="0.3">
      <c r="A44" s="25">
        <v>0.75</v>
      </c>
      <c r="B44" s="37">
        <v>287.93</v>
      </c>
      <c r="C44" s="24" t="s">
        <v>115</v>
      </c>
      <c r="G44" s="18"/>
      <c r="H44" s="18"/>
    </row>
    <row r="45" spans="1:20" ht="17.25" x14ac:dyDescent="0.3">
      <c r="A45" s="25">
        <v>1</v>
      </c>
      <c r="B45" s="37">
        <v>363.76</v>
      </c>
      <c r="C45" s="24" t="s">
        <v>115</v>
      </c>
      <c r="D45" s="18"/>
      <c r="G45" s="18"/>
      <c r="H45" s="18"/>
    </row>
    <row r="46" spans="1:20" ht="17.25" x14ac:dyDescent="0.3">
      <c r="A46" s="25">
        <v>1.5</v>
      </c>
      <c r="B46" s="37">
        <v>820.58</v>
      </c>
      <c r="C46" s="24" t="s">
        <v>115</v>
      </c>
      <c r="D46" s="18"/>
      <c r="G46" s="18"/>
      <c r="H46" s="18"/>
    </row>
    <row r="47" spans="1:20" ht="17.25" x14ac:dyDescent="0.3">
      <c r="A47" s="25">
        <v>2</v>
      </c>
      <c r="B47" s="37">
        <v>1007.75</v>
      </c>
      <c r="C47" s="24" t="s">
        <v>115</v>
      </c>
      <c r="D47" s="18"/>
      <c r="G47" s="18"/>
      <c r="H47" s="18"/>
    </row>
    <row r="48" spans="1:20" ht="17.25" x14ac:dyDescent="0.3">
      <c r="A48" s="25">
        <v>3</v>
      </c>
      <c r="B48" s="37">
        <v>3435.06</v>
      </c>
      <c r="C48" s="24" t="s">
        <v>115</v>
      </c>
      <c r="D48" s="18"/>
      <c r="G48" s="18"/>
      <c r="H48" s="18"/>
      <c r="R48" s="12"/>
      <c r="S48" s="12"/>
      <c r="T48" s="12"/>
    </row>
    <row r="49" spans="1:8" ht="17.25" x14ac:dyDescent="0.3">
      <c r="A49" s="25">
        <v>4</v>
      </c>
      <c r="B49" s="37">
        <v>3800.89</v>
      </c>
      <c r="C49" s="24" t="s">
        <v>115</v>
      </c>
      <c r="D49" s="18"/>
      <c r="G49" s="18"/>
      <c r="H49" s="18"/>
    </row>
    <row r="50" spans="1:8" ht="18" thickBot="1" x14ac:dyDescent="0.35">
      <c r="A50" s="36">
        <v>6</v>
      </c>
      <c r="B50" s="38">
        <v>5954.51</v>
      </c>
      <c r="C50" s="24" t="s">
        <v>115</v>
      </c>
      <c r="D50" s="18"/>
      <c r="G50" s="18"/>
      <c r="H50" s="18"/>
    </row>
    <row r="51" spans="1:8" ht="17.25" x14ac:dyDescent="0.3">
      <c r="A51" s="67" t="s">
        <v>70</v>
      </c>
      <c r="B51" s="68"/>
      <c r="C51" s="69"/>
      <c r="D51" s="18"/>
      <c r="G51" s="18"/>
      <c r="H51" s="18"/>
    </row>
    <row r="52" spans="1:8" ht="17.25" x14ac:dyDescent="0.3">
      <c r="A52" s="70" t="s">
        <v>69</v>
      </c>
      <c r="B52" s="90"/>
      <c r="C52" s="71"/>
      <c r="D52" s="18"/>
      <c r="G52" s="18"/>
      <c r="H52" s="18"/>
    </row>
    <row r="53" spans="1:8" ht="17.25" x14ac:dyDescent="0.3">
      <c r="A53" s="72" t="s">
        <v>174</v>
      </c>
      <c r="B53" s="73"/>
      <c r="C53" s="74"/>
      <c r="D53" s="18"/>
      <c r="G53" s="18" t="s">
        <v>102</v>
      </c>
      <c r="H53" s="18"/>
    </row>
    <row r="54" spans="1:8" ht="17.25" x14ac:dyDescent="0.3">
      <c r="A54" s="45" t="s">
        <v>37</v>
      </c>
      <c r="B54" s="46" t="s">
        <v>64</v>
      </c>
      <c r="C54" s="47" t="s">
        <v>65</v>
      </c>
      <c r="D54" s="18"/>
      <c r="G54" s="18" t="s">
        <v>102</v>
      </c>
      <c r="H54" s="18"/>
    </row>
    <row r="55" spans="1:8" ht="17.25" x14ac:dyDescent="0.3">
      <c r="A55" s="25">
        <v>0.75</v>
      </c>
      <c r="B55" s="40">
        <v>837</v>
      </c>
      <c r="C55" s="24" t="s">
        <v>115</v>
      </c>
      <c r="D55" s="18"/>
      <c r="G55" s="18"/>
      <c r="H55" s="18"/>
    </row>
    <row r="56" spans="1:8" ht="17.25" x14ac:dyDescent="0.3">
      <c r="A56" s="25">
        <v>1</v>
      </c>
      <c r="B56" s="40">
        <v>1395</v>
      </c>
      <c r="C56" s="24" t="s">
        <v>115</v>
      </c>
      <c r="D56" s="18"/>
      <c r="G56" s="18"/>
      <c r="H56" s="18"/>
    </row>
    <row r="57" spans="1:8" ht="17.25" x14ac:dyDescent="0.3">
      <c r="A57" s="25">
        <v>1.5</v>
      </c>
      <c r="B57" s="40">
        <v>2790</v>
      </c>
      <c r="C57" s="24" t="s">
        <v>115</v>
      </c>
      <c r="D57" s="18"/>
      <c r="G57" s="18"/>
      <c r="H57" s="18"/>
    </row>
    <row r="58" spans="1:8" ht="17.25" x14ac:dyDescent="0.3">
      <c r="A58" s="25">
        <v>2</v>
      </c>
      <c r="B58" s="40">
        <v>4464</v>
      </c>
      <c r="C58" s="24" t="s">
        <v>115</v>
      </c>
      <c r="D58" s="18"/>
      <c r="G58" s="18"/>
      <c r="H58" s="18"/>
    </row>
    <row r="59" spans="1:8" ht="17.25" x14ac:dyDescent="0.3">
      <c r="A59" s="25">
        <v>3</v>
      </c>
      <c r="B59" s="40">
        <v>8928</v>
      </c>
      <c r="C59" s="24" t="s">
        <v>115</v>
      </c>
      <c r="D59" s="18"/>
      <c r="E59" s="18"/>
      <c r="F59" s="18"/>
      <c r="G59" s="18"/>
      <c r="H59" s="18"/>
    </row>
    <row r="60" spans="1:8" ht="18" thickBot="1" x14ac:dyDescent="0.35">
      <c r="A60" s="50">
        <v>4</v>
      </c>
      <c r="B60" s="48">
        <v>13950</v>
      </c>
      <c r="C60" s="49" t="s">
        <v>115</v>
      </c>
      <c r="D60" s="18"/>
      <c r="E60" s="18"/>
      <c r="F60" s="18"/>
      <c r="G60" s="18"/>
      <c r="H60" s="18"/>
    </row>
    <row r="61" spans="1:8" ht="17.25" x14ac:dyDescent="0.3">
      <c r="A61" s="67" t="s">
        <v>70</v>
      </c>
      <c r="B61" s="68"/>
      <c r="C61" s="93"/>
      <c r="D61" s="18"/>
      <c r="E61" s="18"/>
      <c r="F61" s="18"/>
      <c r="G61" s="18"/>
      <c r="H61" s="18"/>
    </row>
    <row r="62" spans="1:8" ht="17.25" x14ac:dyDescent="0.3">
      <c r="A62" s="70" t="s">
        <v>71</v>
      </c>
      <c r="B62" s="90"/>
      <c r="C62" s="94"/>
      <c r="D62" s="18"/>
      <c r="E62" s="18"/>
      <c r="F62" s="18"/>
      <c r="G62" s="18"/>
      <c r="H62" s="18"/>
    </row>
    <row r="63" spans="1:8" ht="17.25" x14ac:dyDescent="0.3">
      <c r="A63" s="70" t="s">
        <v>118</v>
      </c>
      <c r="B63" s="90"/>
      <c r="C63" s="94"/>
      <c r="D63" s="18"/>
      <c r="E63" s="18"/>
      <c r="F63" s="18"/>
      <c r="G63" s="18"/>
      <c r="H63" s="18"/>
    </row>
    <row r="64" spans="1:8" ht="17.25" x14ac:dyDescent="0.3">
      <c r="A64" s="44" t="s">
        <v>67</v>
      </c>
      <c r="B64" s="42" t="s">
        <v>64</v>
      </c>
      <c r="C64" s="43" t="s">
        <v>65</v>
      </c>
      <c r="D64" s="18"/>
      <c r="E64" s="18"/>
      <c r="F64" s="18"/>
      <c r="G64" s="18"/>
      <c r="H64" s="18"/>
    </row>
    <row r="65" spans="1:8" ht="17.25" x14ac:dyDescent="0.3">
      <c r="A65" s="25" t="s">
        <v>61</v>
      </c>
      <c r="B65" s="40">
        <v>837</v>
      </c>
      <c r="C65" s="24" t="s">
        <v>115</v>
      </c>
      <c r="D65" s="18"/>
      <c r="E65" s="18"/>
      <c r="F65" s="18"/>
      <c r="G65" s="18"/>
      <c r="H65" s="18"/>
    </row>
    <row r="66" spans="1:8" ht="18" thickBot="1" x14ac:dyDescent="0.35">
      <c r="A66" s="36" t="s">
        <v>112</v>
      </c>
      <c r="B66" s="41">
        <v>543</v>
      </c>
      <c r="C66" s="32" t="s">
        <v>115</v>
      </c>
      <c r="D66" s="18"/>
      <c r="E66" s="18"/>
      <c r="F66" s="18"/>
      <c r="G66" s="18"/>
      <c r="H66" s="18"/>
    </row>
    <row r="67" spans="1:8" ht="17.25" x14ac:dyDescent="0.3">
      <c r="A67" s="70" t="s">
        <v>140</v>
      </c>
      <c r="B67" s="90"/>
      <c r="C67" s="71"/>
      <c r="D67" s="18"/>
      <c r="E67" s="18"/>
      <c r="F67" s="18"/>
      <c r="G67" s="18"/>
      <c r="H67" s="18"/>
    </row>
    <row r="68" spans="1:8" ht="17.25" x14ac:dyDescent="0.3">
      <c r="A68" s="72" t="s">
        <v>173</v>
      </c>
      <c r="B68" s="73"/>
      <c r="C68" s="74"/>
      <c r="D68" s="18"/>
      <c r="E68" s="18"/>
      <c r="F68" s="18"/>
      <c r="G68" s="18"/>
      <c r="H68" s="18"/>
    </row>
    <row r="69" spans="1:8" ht="17.25" x14ac:dyDescent="0.3">
      <c r="A69" s="45" t="s">
        <v>67</v>
      </c>
      <c r="B69" s="46" t="s">
        <v>64</v>
      </c>
      <c r="C69" s="47" t="s">
        <v>65</v>
      </c>
      <c r="D69" s="18"/>
      <c r="E69" s="18"/>
      <c r="F69" s="18"/>
      <c r="G69" s="18"/>
      <c r="H69" s="18"/>
    </row>
    <row r="70" spans="1:8" ht="18" thickBot="1" x14ac:dyDescent="0.35">
      <c r="A70" s="36" t="s">
        <v>60</v>
      </c>
      <c r="B70" s="41">
        <v>6070</v>
      </c>
      <c r="C70" s="32" t="s">
        <v>115</v>
      </c>
      <c r="D70" s="18"/>
      <c r="E70" s="18"/>
      <c r="F70" s="18"/>
      <c r="G70" s="18"/>
      <c r="H70" s="18"/>
    </row>
    <row r="71" spans="1:8" ht="17.25" x14ac:dyDescent="0.3">
      <c r="A71" s="67" t="s">
        <v>140</v>
      </c>
      <c r="B71" s="68"/>
      <c r="C71" s="69"/>
      <c r="D71" s="18"/>
      <c r="E71" s="18"/>
      <c r="F71" s="18"/>
      <c r="G71" s="18"/>
      <c r="H71" s="18"/>
    </row>
    <row r="72" spans="1:8" ht="17.25" x14ac:dyDescent="0.3">
      <c r="A72" s="72" t="s">
        <v>186</v>
      </c>
      <c r="B72" s="73"/>
      <c r="C72" s="74"/>
      <c r="D72" s="18"/>
      <c r="E72" s="18"/>
      <c r="F72" s="18"/>
      <c r="G72" s="18"/>
      <c r="H72" s="18"/>
    </row>
    <row r="73" spans="1:8" ht="17.25" x14ac:dyDescent="0.3">
      <c r="A73" s="45" t="s">
        <v>37</v>
      </c>
      <c r="B73" s="46" t="s">
        <v>64</v>
      </c>
      <c r="C73" s="47" t="s">
        <v>65</v>
      </c>
      <c r="D73" s="18"/>
      <c r="E73" s="18"/>
      <c r="F73" s="18"/>
      <c r="G73" s="18"/>
      <c r="H73" s="18"/>
    </row>
    <row r="74" spans="1:8" ht="17.25" x14ac:dyDescent="0.3">
      <c r="A74" s="25">
        <v>0.75</v>
      </c>
      <c r="B74" s="40">
        <v>12140</v>
      </c>
      <c r="C74" s="24" t="s">
        <v>115</v>
      </c>
      <c r="D74" s="18"/>
      <c r="E74" s="18"/>
      <c r="F74" s="18"/>
      <c r="G74" s="18"/>
      <c r="H74" s="18"/>
    </row>
    <row r="75" spans="1:8" ht="17.25" x14ac:dyDescent="0.3">
      <c r="A75" s="25">
        <v>1</v>
      </c>
      <c r="B75" s="40">
        <v>29136</v>
      </c>
      <c r="C75" s="24" t="s">
        <v>115</v>
      </c>
      <c r="D75" s="18"/>
      <c r="E75" s="18"/>
      <c r="F75" s="18"/>
      <c r="G75" s="18"/>
      <c r="H75" s="18"/>
    </row>
    <row r="76" spans="1:8" ht="17.25" x14ac:dyDescent="0.3">
      <c r="A76" s="25">
        <v>1.5</v>
      </c>
      <c r="B76" s="40">
        <v>66770</v>
      </c>
      <c r="C76" s="24" t="s">
        <v>115</v>
      </c>
      <c r="D76" s="18"/>
      <c r="E76" s="18"/>
      <c r="F76" s="18"/>
      <c r="G76" s="18"/>
      <c r="H76" s="18"/>
    </row>
    <row r="77" spans="1:8" ht="17.25" x14ac:dyDescent="0.3">
      <c r="A77" s="25">
        <v>2</v>
      </c>
      <c r="B77" s="40">
        <v>121400</v>
      </c>
      <c r="C77" s="24" t="s">
        <v>115</v>
      </c>
      <c r="D77" s="18"/>
      <c r="E77" s="18"/>
      <c r="F77" s="18"/>
      <c r="G77" s="18"/>
      <c r="H77" s="18"/>
    </row>
    <row r="78" spans="1:8" ht="17.25" x14ac:dyDescent="0.3">
      <c r="A78" s="25">
        <v>3</v>
      </c>
      <c r="B78" s="40">
        <v>261010</v>
      </c>
      <c r="C78" s="24" t="s">
        <v>115</v>
      </c>
      <c r="D78" s="18"/>
      <c r="E78" s="18"/>
      <c r="F78" s="18"/>
      <c r="G78" s="18"/>
      <c r="H78" s="18"/>
    </row>
    <row r="79" spans="1:8" ht="18" thickBot="1" x14ac:dyDescent="0.35">
      <c r="A79" s="36">
        <v>4</v>
      </c>
      <c r="B79" s="41">
        <v>522020</v>
      </c>
      <c r="C79" s="24" t="s">
        <v>115</v>
      </c>
      <c r="D79" s="18"/>
      <c r="E79" s="18"/>
      <c r="F79" s="18"/>
      <c r="G79" s="18"/>
      <c r="H79" s="18"/>
    </row>
    <row r="80" spans="1:8" ht="17.25" x14ac:dyDescent="0.3">
      <c r="A80" s="52" t="s">
        <v>185</v>
      </c>
      <c r="B80" s="75"/>
      <c r="C80" s="66"/>
      <c r="D80" s="18"/>
      <c r="E80" s="18"/>
      <c r="F80" s="18"/>
      <c r="G80" s="18"/>
      <c r="H80" s="18"/>
    </row>
    <row r="81" spans="1:8" ht="17.25" x14ac:dyDescent="0.3">
      <c r="A81" s="44" t="s">
        <v>37</v>
      </c>
      <c r="B81" s="42" t="s">
        <v>64</v>
      </c>
      <c r="C81" s="43" t="s">
        <v>65</v>
      </c>
      <c r="D81" s="18"/>
      <c r="E81" s="18"/>
      <c r="F81" s="18"/>
      <c r="G81" s="18"/>
      <c r="H81" s="18"/>
    </row>
    <row r="82" spans="1:8" ht="17.25" x14ac:dyDescent="0.3">
      <c r="A82" s="25">
        <v>0.75</v>
      </c>
      <c r="B82" s="40">
        <v>4975</v>
      </c>
      <c r="C82" s="24" t="s">
        <v>115</v>
      </c>
      <c r="D82" s="18"/>
      <c r="E82" s="18"/>
      <c r="F82" s="18"/>
      <c r="G82" s="18"/>
      <c r="H82" s="18"/>
    </row>
    <row r="83" spans="1:8" ht="17.25" x14ac:dyDescent="0.3">
      <c r="A83" s="25">
        <v>1</v>
      </c>
      <c r="B83" s="40">
        <v>8308</v>
      </c>
      <c r="C83" s="24" t="s">
        <v>115</v>
      </c>
      <c r="D83" s="18"/>
      <c r="E83" s="18"/>
      <c r="F83" s="18"/>
      <c r="G83" s="18"/>
      <c r="H83" s="18"/>
    </row>
    <row r="84" spans="1:8" ht="17.25" x14ac:dyDescent="0.3">
      <c r="A84" s="25">
        <v>1.5</v>
      </c>
      <c r="B84" s="40">
        <v>16567</v>
      </c>
      <c r="C84" s="24" t="s">
        <v>115</v>
      </c>
      <c r="D84" s="18"/>
      <c r="E84" s="18"/>
      <c r="F84" s="18"/>
      <c r="G84" s="18"/>
      <c r="H84" s="18"/>
    </row>
    <row r="85" spans="1:8" ht="17.25" x14ac:dyDescent="0.3">
      <c r="A85" s="25">
        <v>2</v>
      </c>
      <c r="B85" s="40">
        <v>26516</v>
      </c>
      <c r="C85" s="24" t="s">
        <v>115</v>
      </c>
      <c r="D85" s="18"/>
      <c r="E85" s="18"/>
      <c r="F85" s="18"/>
      <c r="G85" s="18"/>
      <c r="H85" s="18"/>
    </row>
    <row r="86" spans="1:8" ht="17.25" x14ac:dyDescent="0.3">
      <c r="A86" s="25">
        <v>3</v>
      </c>
      <c r="B86" s="40">
        <v>53082</v>
      </c>
      <c r="C86" s="24" t="s">
        <v>115</v>
      </c>
      <c r="D86" s="18"/>
      <c r="E86" s="18"/>
      <c r="F86" s="18"/>
      <c r="G86" s="18"/>
      <c r="H86" s="18"/>
    </row>
    <row r="87" spans="1:8" ht="18" thickBot="1" x14ac:dyDescent="0.35">
      <c r="A87" s="36">
        <v>4</v>
      </c>
      <c r="B87" s="41">
        <v>82931</v>
      </c>
      <c r="C87" s="24" t="s">
        <v>115</v>
      </c>
      <c r="D87" s="18" t="s">
        <v>102</v>
      </c>
      <c r="E87" s="18"/>
      <c r="F87" s="18"/>
      <c r="G87" s="18"/>
      <c r="H87" s="18"/>
    </row>
    <row r="88" spans="1:8" ht="17.25" x14ac:dyDescent="0.3">
      <c r="A88" s="67" t="s">
        <v>72</v>
      </c>
      <c r="B88" s="68"/>
      <c r="C88" s="69"/>
      <c r="D88" s="96"/>
      <c r="E88" s="18"/>
      <c r="F88" s="18"/>
      <c r="G88" s="18"/>
      <c r="H88" s="18"/>
    </row>
    <row r="89" spans="1:8" ht="17.25" x14ac:dyDescent="0.3">
      <c r="A89" s="72" t="s">
        <v>176</v>
      </c>
      <c r="B89" s="73"/>
      <c r="C89" s="74"/>
      <c r="E89" s="18"/>
      <c r="F89" s="18"/>
      <c r="G89" s="18"/>
      <c r="H89" s="18"/>
    </row>
    <row r="90" spans="1:8" ht="17.25" x14ac:dyDescent="0.3">
      <c r="A90" s="45" t="s">
        <v>67</v>
      </c>
      <c r="B90" s="46" t="s">
        <v>64</v>
      </c>
      <c r="C90" s="47" t="s">
        <v>65</v>
      </c>
      <c r="E90" s="18"/>
      <c r="F90" s="18"/>
      <c r="G90" s="18"/>
      <c r="H90" s="18"/>
    </row>
    <row r="91" spans="1:8" ht="17.25" x14ac:dyDescent="0.3">
      <c r="A91" s="25" t="s">
        <v>11</v>
      </c>
      <c r="B91" s="40">
        <v>5488</v>
      </c>
      <c r="C91" s="24" t="s">
        <v>45</v>
      </c>
      <c r="E91" s="18"/>
      <c r="F91" s="18"/>
      <c r="G91" s="18"/>
      <c r="H91" s="18"/>
    </row>
    <row r="92" spans="1:8" ht="17.25" x14ac:dyDescent="0.3">
      <c r="A92" s="25" t="s">
        <v>13</v>
      </c>
      <c r="B92" s="40">
        <v>2744</v>
      </c>
      <c r="C92" s="24" t="s">
        <v>45</v>
      </c>
      <c r="E92" s="18"/>
      <c r="F92" s="18"/>
      <c r="G92" s="18"/>
      <c r="H92" s="18"/>
    </row>
    <row r="93" spans="1:8" ht="18" thickBot="1" x14ac:dyDescent="0.35">
      <c r="A93" s="36" t="s">
        <v>62</v>
      </c>
      <c r="B93" s="41">
        <v>1.03</v>
      </c>
      <c r="C93" s="32" t="s">
        <v>143</v>
      </c>
      <c r="D93" t="s">
        <v>102</v>
      </c>
      <c r="E93" s="18"/>
      <c r="F93" s="18"/>
      <c r="G93" s="18"/>
      <c r="H93" s="18"/>
    </row>
    <row r="94" spans="1:8" ht="17.25" x14ac:dyDescent="0.3">
      <c r="A94" s="60" t="s">
        <v>175</v>
      </c>
      <c r="B94" s="61"/>
      <c r="C94" s="62"/>
      <c r="E94" s="18"/>
      <c r="F94" s="18"/>
      <c r="G94" s="18"/>
      <c r="H94" s="18"/>
    </row>
    <row r="95" spans="1:8" ht="17.25" x14ac:dyDescent="0.3">
      <c r="A95" s="95" t="s">
        <v>66</v>
      </c>
      <c r="B95" s="91" t="s">
        <v>64</v>
      </c>
      <c r="C95" s="47" t="s">
        <v>65</v>
      </c>
      <c r="E95" s="18"/>
      <c r="F95" s="18"/>
      <c r="G95" s="18"/>
      <c r="H95" s="18"/>
    </row>
    <row r="96" spans="1:8" ht="17.25" x14ac:dyDescent="0.3">
      <c r="A96" s="22" t="s">
        <v>51</v>
      </c>
      <c r="B96" s="86">
        <v>41189</v>
      </c>
      <c r="C96" s="24" t="s">
        <v>45</v>
      </c>
      <c r="E96" s="18"/>
      <c r="F96" s="18"/>
      <c r="G96" s="18"/>
      <c r="H96" s="18"/>
    </row>
    <row r="97" spans="1:8" ht="17.25" x14ac:dyDescent="0.3">
      <c r="A97" s="22" t="s">
        <v>52</v>
      </c>
      <c r="B97" s="86">
        <v>39901</v>
      </c>
      <c r="C97" s="24" t="s">
        <v>45</v>
      </c>
      <c r="E97" s="18"/>
      <c r="F97" s="18"/>
      <c r="G97" s="18"/>
      <c r="H97" s="18"/>
    </row>
    <row r="98" spans="1:8" ht="17.25" x14ac:dyDescent="0.3">
      <c r="A98" s="22" t="s">
        <v>53</v>
      </c>
      <c r="B98" s="86">
        <v>33466</v>
      </c>
      <c r="C98" s="24" t="s">
        <v>45</v>
      </c>
      <c r="E98" s="18"/>
      <c r="F98" s="18"/>
      <c r="G98" s="18"/>
      <c r="H98" s="18"/>
    </row>
    <row r="99" spans="1:8" ht="17.25" x14ac:dyDescent="0.3">
      <c r="A99" s="22" t="s">
        <v>54</v>
      </c>
      <c r="B99" s="86">
        <v>32822</v>
      </c>
      <c r="C99" s="24" t="s">
        <v>45</v>
      </c>
      <c r="E99" s="18"/>
      <c r="F99" s="18"/>
      <c r="G99" s="18"/>
      <c r="H99" s="18"/>
    </row>
    <row r="100" spans="1:8" ht="17.25" x14ac:dyDescent="0.3">
      <c r="A100" s="22" t="s">
        <v>59</v>
      </c>
      <c r="B100" s="86">
        <v>29604</v>
      </c>
      <c r="C100" s="24" t="s">
        <v>45</v>
      </c>
      <c r="D100" t="s">
        <v>102</v>
      </c>
      <c r="E100" s="18" t="s">
        <v>102</v>
      </c>
      <c r="F100" s="18"/>
      <c r="G100" s="18"/>
      <c r="H100" s="18"/>
    </row>
    <row r="101" spans="1:8" ht="17.25" x14ac:dyDescent="0.3">
      <c r="A101" s="22" t="s">
        <v>55</v>
      </c>
      <c r="B101" s="86">
        <v>28317</v>
      </c>
      <c r="C101" s="24" t="s">
        <v>45</v>
      </c>
      <c r="E101" s="18"/>
      <c r="F101" s="18"/>
      <c r="G101" s="18"/>
      <c r="H101" s="18"/>
    </row>
    <row r="102" spans="1:8" ht="17.25" x14ac:dyDescent="0.3">
      <c r="A102" s="22" t="s">
        <v>56</v>
      </c>
      <c r="B102" s="86">
        <v>27674</v>
      </c>
      <c r="C102" s="24" t="s">
        <v>45</v>
      </c>
      <c r="H102" s="18"/>
    </row>
    <row r="103" spans="1:8" ht="17.25" x14ac:dyDescent="0.3">
      <c r="A103" s="22" t="s">
        <v>57</v>
      </c>
      <c r="B103" s="86">
        <v>27030</v>
      </c>
      <c r="C103" s="24" t="s">
        <v>45</v>
      </c>
    </row>
    <row r="104" spans="1:8" ht="17.25" x14ac:dyDescent="0.3">
      <c r="A104" s="82" t="s">
        <v>58</v>
      </c>
      <c r="B104" s="86">
        <v>25743</v>
      </c>
      <c r="C104" s="24" t="s">
        <v>45</v>
      </c>
    </row>
    <row r="105" spans="1:8" ht="17.25" x14ac:dyDescent="0.3">
      <c r="A105" s="82" t="s">
        <v>12</v>
      </c>
      <c r="B105" s="86">
        <v>19307</v>
      </c>
      <c r="C105" s="24" t="s">
        <v>45</v>
      </c>
    </row>
    <row r="106" spans="1:8" ht="18" thickBot="1" x14ac:dyDescent="0.35">
      <c r="A106" s="114" t="s">
        <v>100</v>
      </c>
      <c r="B106" s="115">
        <v>64357</v>
      </c>
      <c r="C106" s="49" t="s">
        <v>101</v>
      </c>
      <c r="D106" s="18" t="s">
        <v>102</v>
      </c>
    </row>
    <row r="107" spans="1:8" ht="17.25" x14ac:dyDescent="0.3">
      <c r="A107" s="67" t="s">
        <v>117</v>
      </c>
      <c r="B107" s="68"/>
      <c r="C107" s="102"/>
      <c r="D107" s="18"/>
    </row>
    <row r="108" spans="1:8" ht="17.25" x14ac:dyDescent="0.3">
      <c r="A108" s="70" t="s">
        <v>68</v>
      </c>
      <c r="B108" s="90"/>
      <c r="C108" s="105"/>
      <c r="D108" s="18"/>
    </row>
    <row r="109" spans="1:8" ht="18" thickBot="1" x14ac:dyDescent="0.35">
      <c r="A109" s="111" t="s">
        <v>119</v>
      </c>
      <c r="B109" s="112"/>
      <c r="C109" s="113"/>
      <c r="D109" s="18"/>
    </row>
    <row r="110" spans="1:8" ht="17.25" x14ac:dyDescent="0.3">
      <c r="A110" s="45" t="s">
        <v>37</v>
      </c>
      <c r="B110" s="47" t="s">
        <v>64</v>
      </c>
      <c r="C110" s="43" t="s">
        <v>65</v>
      </c>
      <c r="D110" s="18"/>
    </row>
    <row r="111" spans="1:8" ht="17.25" x14ac:dyDescent="0.3">
      <c r="A111" s="25">
        <v>0.75</v>
      </c>
      <c r="B111" s="37">
        <v>15227</v>
      </c>
      <c r="C111" s="24" t="s">
        <v>115</v>
      </c>
    </row>
    <row r="112" spans="1:8" ht="17.25" x14ac:dyDescent="0.3">
      <c r="A112" s="25">
        <v>1</v>
      </c>
      <c r="B112" s="37">
        <v>25379</v>
      </c>
      <c r="C112" s="24" t="s">
        <v>115</v>
      </c>
    </row>
    <row r="113" spans="1:4" ht="17.25" x14ac:dyDescent="0.3">
      <c r="A113" s="25">
        <v>1.5</v>
      </c>
      <c r="B113" s="37">
        <v>50757</v>
      </c>
      <c r="C113" s="24" t="s">
        <v>115</v>
      </c>
    </row>
    <row r="114" spans="1:4" ht="17.25" x14ac:dyDescent="0.3">
      <c r="A114" s="25">
        <v>2</v>
      </c>
      <c r="B114" s="37">
        <v>81212</v>
      </c>
      <c r="C114" s="24" t="s">
        <v>115</v>
      </c>
    </row>
    <row r="115" spans="1:4" ht="17.25" x14ac:dyDescent="0.3">
      <c r="A115" s="25">
        <v>3</v>
      </c>
      <c r="B115" s="37">
        <v>177653</v>
      </c>
      <c r="C115" s="24" t="s">
        <v>115</v>
      </c>
    </row>
    <row r="116" spans="1:4" ht="18" thickBot="1" x14ac:dyDescent="0.35">
      <c r="A116" s="50">
        <v>4</v>
      </c>
      <c r="B116" s="51">
        <v>304547</v>
      </c>
      <c r="C116" s="24" t="s">
        <v>115</v>
      </c>
    </row>
    <row r="117" spans="1:4" ht="15.75" x14ac:dyDescent="0.25">
      <c r="A117" s="67" t="s">
        <v>117</v>
      </c>
      <c r="B117" s="68"/>
      <c r="C117" s="102"/>
    </row>
    <row r="118" spans="1:4" ht="15.75" x14ac:dyDescent="0.25">
      <c r="A118" s="70" t="s">
        <v>68</v>
      </c>
      <c r="B118" s="90"/>
      <c r="C118" s="105"/>
    </row>
    <row r="119" spans="1:4" ht="16.5" thickBot="1" x14ac:dyDescent="0.3">
      <c r="A119" s="111" t="s">
        <v>120</v>
      </c>
      <c r="B119" s="112"/>
      <c r="C119" s="113"/>
    </row>
    <row r="120" spans="1:4" ht="17.25" x14ac:dyDescent="0.3">
      <c r="A120" s="88" t="s">
        <v>50</v>
      </c>
      <c r="B120" s="89">
        <v>15227</v>
      </c>
      <c r="C120" s="24" t="s">
        <v>171</v>
      </c>
    </row>
    <row r="121" spans="1:4" ht="18" thickBot="1" x14ac:dyDescent="0.35">
      <c r="A121" s="50" t="s">
        <v>112</v>
      </c>
      <c r="B121" s="51">
        <v>9136</v>
      </c>
      <c r="C121" s="24" t="s">
        <v>172</v>
      </c>
      <c r="D121" t="s">
        <v>102</v>
      </c>
    </row>
    <row r="122" spans="1:4" ht="17.25" x14ac:dyDescent="0.3">
      <c r="A122" s="60" t="s">
        <v>130</v>
      </c>
      <c r="B122" s="103"/>
      <c r="C122" s="104"/>
    </row>
    <row r="123" spans="1:4" ht="17.25" x14ac:dyDescent="0.3">
      <c r="A123" s="44" t="s">
        <v>67</v>
      </c>
      <c r="B123" s="42" t="s">
        <v>64</v>
      </c>
      <c r="C123" s="43" t="s">
        <v>65</v>
      </c>
    </row>
    <row r="124" spans="1:4" ht="17.25" x14ac:dyDescent="0.3">
      <c r="A124" s="25" t="s">
        <v>187</v>
      </c>
      <c r="B124" s="106" t="s">
        <v>114</v>
      </c>
      <c r="C124" s="24" t="s">
        <v>121</v>
      </c>
    </row>
    <row r="125" spans="1:4" ht="17.25" x14ac:dyDescent="0.3">
      <c r="A125" s="25" t="s">
        <v>188</v>
      </c>
      <c r="B125" s="40">
        <v>120</v>
      </c>
      <c r="C125" s="24" t="s">
        <v>45</v>
      </c>
    </row>
    <row r="126" spans="1:4" ht="17.25" x14ac:dyDescent="0.3">
      <c r="A126" s="25" t="s">
        <v>189</v>
      </c>
      <c r="B126" s="40">
        <v>50</v>
      </c>
      <c r="C126" s="24" t="s">
        <v>115</v>
      </c>
    </row>
    <row r="127" spans="1:4" ht="18" thickBot="1" x14ac:dyDescent="0.35">
      <c r="A127" s="36" t="s">
        <v>190</v>
      </c>
      <c r="B127" s="41">
        <v>50</v>
      </c>
      <c r="C127" s="32" t="s">
        <v>45</v>
      </c>
    </row>
    <row r="128" spans="1:4" ht="17.25" x14ac:dyDescent="0.3">
      <c r="A128" s="18"/>
      <c r="B128" s="18"/>
    </row>
    <row r="129" spans="1:2" ht="17.25" x14ac:dyDescent="0.3">
      <c r="A129" s="18"/>
      <c r="B129" s="18"/>
    </row>
    <row r="130" spans="1:2" ht="17.25" x14ac:dyDescent="0.3">
      <c r="A130" s="18"/>
      <c r="B130" s="18"/>
    </row>
    <row r="131" spans="1:2" ht="17.25" x14ac:dyDescent="0.3">
      <c r="A131" s="18"/>
      <c r="B131" s="18"/>
    </row>
    <row r="132" spans="1:2" ht="17.25" x14ac:dyDescent="0.3">
      <c r="A132" s="18"/>
      <c r="B132" s="18"/>
    </row>
    <row r="133" spans="1:2" ht="17.25" x14ac:dyDescent="0.3">
      <c r="A133" s="85"/>
      <c r="B133" s="18"/>
    </row>
    <row r="162" spans="1:1" x14ac:dyDescent="0.25">
      <c r="A162" s="11"/>
    </row>
  </sheetData>
  <sheetProtection algorithmName="SHA-512" hashValue="Zl/RQwATZofDLTLgH3ui+cbZ/s2Aj7d8tVLWI4pItxgi4I23hlV/xfxA7EPbwkm13/WlDnC3qbgyNCBjtwGkLQ==" saltValue="hIGLdEyIwUw2ZkV7f3uVBQ==" spinCount="100000" sheet="1" objects="1" scenarios="1" formatColumns="0"/>
  <pageMargins left="0.7" right="0.7" top="0.75" bottom="0.75" header="0.3" footer="0.3"/>
  <pageSetup orientation="portrait" r:id="rId1"/>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8</vt:i4>
      </vt:variant>
    </vt:vector>
  </HeadingPairs>
  <TitlesOfParts>
    <vt:vector size="11" baseType="lpstr">
      <vt:lpstr>Calculator</vt:lpstr>
      <vt:lpstr>Instructions</vt:lpstr>
      <vt:lpstr>Data</vt:lpstr>
      <vt:lpstr>No</vt:lpstr>
      <vt:lpstr>Calculator!Print_Area</vt:lpstr>
      <vt:lpstr>ProjectType</vt:lpstr>
      <vt:lpstr>TapsDD</vt:lpstr>
      <vt:lpstr>UnitsDD</vt:lpstr>
      <vt:lpstr>WaterDistrictDD</vt:lpstr>
      <vt:lpstr>Yes</vt:lpstr>
      <vt:lpstr>YesNo</vt:lpstr>
    </vt:vector>
  </TitlesOfParts>
  <Company>City of Brighton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Waines, Jon</dc:creator>
  <cp:lastModifiedBy>Waines, Jon</cp:lastModifiedBy>
  <cp:lastPrinted>2025-01-07T18:48:02Z</cp:lastPrinted>
  <dcterms:created xsi:type="dcterms:W3CDTF">2025-01-07T17:08:54Z</dcterms:created>
  <dcterms:modified xsi:type="dcterms:W3CDTF">2026-02-03T16:24:18Z</dcterms:modified>
</cp:coreProperties>
</file>