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P:\Community Development\Administration\Development Coordinator\References\Fee Calculators\"/>
    </mc:Choice>
  </mc:AlternateContent>
  <xr:revisionPtr revIDLastSave="0" documentId="13_ncr:1_{1F55D707-BE1E-42FA-BBA1-09696D2DCB9C}" xr6:coauthVersionLast="47" xr6:coauthVersionMax="47" xr10:uidLastSave="{00000000-0000-0000-0000-000000000000}"/>
  <bookViews>
    <workbookView xWindow="10650" yWindow="1995" windowWidth="23025" windowHeight="10575" xr2:uid="{F3394C98-94E7-401A-A235-2006D1440FD8}"/>
  </bookViews>
  <sheets>
    <sheet name="Calculator" sheetId="1" r:id="rId1"/>
    <sheet name="Instructions" sheetId="3" r:id="rId2"/>
    <sheet name="Data" sheetId="4" r:id="rId3"/>
  </sheets>
  <definedNames>
    <definedName name="No">Data!$K$16:$K$25</definedName>
    <definedName name="_xlnm.Print_Area" localSheetId="0">Calculator!$A$1:$C$18</definedName>
    <definedName name="ProjectType">TypeDD[Project Type]</definedName>
    <definedName name="TapsDD">Table2[Tap Size]</definedName>
    <definedName name="UnitsDD">Table6[Units per Acre]</definedName>
    <definedName name="WaterDistrictDD">DistrictDD[Waste District]</definedName>
    <definedName name="Yes">Data!$L$16:$L$17</definedName>
    <definedName name="YesNo">Table1[Y/N]</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3" i="4" l="1"/>
  <c r="I14" i="4"/>
  <c r="I11" i="4"/>
  <c r="I12" i="4"/>
  <c r="I13" i="4"/>
  <c r="I10" i="4"/>
  <c r="I9" i="4" l="1"/>
  <c r="I8" i="4"/>
  <c r="I7" i="4"/>
  <c r="I6" i="4"/>
  <c r="I5" i="4"/>
  <c r="I4" i="4"/>
  <c r="I3" i="4"/>
  <c r="G13" i="4" s="1" a="1"/>
  <c r="G13" i="4" s="1"/>
  <c r="I2" i="4"/>
  <c r="G3" i="4" s="1"/>
  <c r="G8" i="4" l="1" a="1"/>
  <c r="G8" i="4" s="1"/>
  <c r="J5" i="4"/>
  <c r="G16" i="4"/>
  <c r="J11" i="4"/>
  <c r="G15" i="4"/>
  <c r="G7" i="4" a="1"/>
  <c r="G7" i="4" s="1"/>
  <c r="J7" i="4"/>
  <c r="J9" i="4"/>
  <c r="G14" i="4"/>
  <c r="G12" i="4" a="1"/>
  <c r="G12" i="4" s="1"/>
  <c r="G6" i="4" a="1"/>
  <c r="G6" i="4" s="1"/>
  <c r="G10" i="4" a="1"/>
  <c r="G10" i="4" s="1"/>
  <c r="G5" i="4" a="1"/>
  <c r="G5" i="4" s="1"/>
  <c r="G9" i="4" a="1"/>
  <c r="G9" i="4" s="1"/>
  <c r="G11" i="4" a="1"/>
  <c r="G11" i="4" s="1"/>
  <c r="G4" i="4" l="1"/>
  <c r="G17" i="4" s="1"/>
  <c r="B16"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<sst xmlns="http://schemas.openxmlformats.org/spreadsheetml/2006/main" count="378" uniqueCount="206">
  <si>
    <t>Water Tap Size (inches):</t>
  </si>
  <si>
    <t>Number of Taps:</t>
  </si>
  <si>
    <t>Number of Units:</t>
  </si>
  <si>
    <t>Valuation:</t>
  </si>
  <si>
    <t>Y/N</t>
  </si>
  <si>
    <t>Yes</t>
  </si>
  <si>
    <t>No</t>
  </si>
  <si>
    <t>Lochbuie</t>
  </si>
  <si>
    <t>Units:</t>
  </si>
  <si>
    <t>Total Estimate:</t>
  </si>
  <si>
    <t>Residential:</t>
  </si>
  <si>
    <t>Multi-Unit</t>
  </si>
  <si>
    <t>Multi-Unit:</t>
  </si>
  <si>
    <t>Total Valuation:</t>
  </si>
  <si>
    <t>Tap Size:</t>
  </si>
  <si>
    <t>Water Dedication?</t>
  </si>
  <si>
    <t>Dedication?</t>
  </si>
  <si>
    <t>Units per Acre:</t>
  </si>
  <si>
    <t>0 to 3</t>
  </si>
  <si>
    <t>&gt; 4 to 5</t>
  </si>
  <si>
    <t>&gt; 3 to 4</t>
  </si>
  <si>
    <t>&gt; 5 to 6</t>
  </si>
  <si>
    <t>&gt; 6 to 7</t>
  </si>
  <si>
    <t>&gt; 7 to 9</t>
  </si>
  <si>
    <t>&gt; 9 to 10</t>
  </si>
  <si>
    <t>&gt; 10 to 11</t>
  </si>
  <si>
    <t>Units per Acre</t>
  </si>
  <si>
    <t>NA</t>
  </si>
  <si>
    <t>&gt; 11</t>
  </si>
  <si>
    <t>Fields</t>
  </si>
  <si>
    <t>Categories</t>
  </si>
  <si>
    <t>Transportation &amp; Multimodal</t>
  </si>
  <si>
    <t>Parks</t>
  </si>
  <si>
    <t>Residential</t>
  </si>
  <si>
    <t>Project Type</t>
  </si>
  <si>
    <t>Project Type?</t>
  </si>
  <si>
    <r>
      <rPr>
        <b/>
        <sz val="14"/>
        <color theme="1"/>
        <rFont val="Century Gothic"/>
        <family val="2"/>
      </rPr>
      <t>City of Brighton Adopted Fee Regulations:</t>
    </r>
    <r>
      <rPr>
        <sz val="14"/>
        <color theme="1"/>
        <rFont val="Century Gothic"/>
        <family val="2"/>
      </rPr>
      <t xml:space="preserve"> https://www.brightonco.gov/1218/Adopted-Fee-Regulations</t>
    </r>
  </si>
  <si>
    <t>Tap Size</t>
  </si>
  <si>
    <t>Waste District</t>
  </si>
  <si>
    <t>Enter the total number of units you would like calculated for this project.</t>
  </si>
  <si>
    <t>Enter the number of taps you will be using for this project.</t>
  </si>
  <si>
    <t>If you are providing a water dedication, select Yes from the dropdown menu.  If you are not providing a water dedication, select No.</t>
  </si>
  <si>
    <t>Additional Questions:</t>
  </si>
  <si>
    <t>Water Tap Size:</t>
  </si>
  <si>
    <t>Residential &amp; Multi-Unit:</t>
  </si>
  <si>
    <t>per unit</t>
  </si>
  <si>
    <t>Nonresidential Office:</t>
  </si>
  <si>
    <t>Nonresidential Commercial or Retail:</t>
  </si>
  <si>
    <t>per square foot</t>
  </si>
  <si>
    <t>Nonresidential Industrial or Warehouse:</t>
  </si>
  <si>
    <t>1st Unit:</t>
  </si>
  <si>
    <t>0-3 Units per Acre</t>
  </si>
  <si>
    <t>&gt;3-4 Units per Acre</t>
  </si>
  <si>
    <t>&gt;4-5 Units per Acre</t>
  </si>
  <si>
    <t>&gt;5-6 Units per Acre</t>
  </si>
  <si>
    <t>&gt;7-9 Units per Acre</t>
  </si>
  <si>
    <t>&gt;9-10 Units per Acre</t>
  </si>
  <si>
    <t>&gt;10-11 Units per Acre</t>
  </si>
  <si>
    <t>&gt;11 Units per Acre</t>
  </si>
  <si>
    <t>&gt;6-7 Units per Acre</t>
  </si>
  <si>
    <t>Single Family</t>
  </si>
  <si>
    <t>1st Unit</t>
  </si>
  <si>
    <t>Nonresidential:</t>
  </si>
  <si>
    <t>South Beebe District?</t>
  </si>
  <si>
    <t>Fee</t>
  </si>
  <si>
    <t>Quantity</t>
  </si>
  <si>
    <t>Number of Units</t>
  </si>
  <si>
    <t>Type</t>
  </si>
  <si>
    <t>Dedication of Water Rights</t>
  </si>
  <si>
    <t xml:space="preserve"> Connection Fee</t>
  </si>
  <si>
    <t xml:space="preserve">City of Brighton Wastewater </t>
  </si>
  <si>
    <t>Connection Fee</t>
  </si>
  <si>
    <t xml:space="preserve">Storm Drainage Impact Fee (Outside of </t>
  </si>
  <si>
    <t>Use Tax</t>
  </si>
  <si>
    <t>South Beebe?</t>
  </si>
  <si>
    <t>Wastewater?</t>
  </si>
  <si>
    <t>Explanation</t>
  </si>
  <si>
    <t>CALCULATOR ENTRIES</t>
  </si>
  <si>
    <t>WaterDedication</t>
  </si>
  <si>
    <t>Standard</t>
  </si>
  <si>
    <t>Fee-in-Lieu</t>
  </si>
  <si>
    <t>Permit</t>
  </si>
  <si>
    <t>Total Estimate</t>
  </si>
  <si>
    <t>Drainage</t>
  </si>
  <si>
    <t>Valuation</t>
  </si>
  <si>
    <t>$1 to $500</t>
  </si>
  <si>
    <t>$501 to $2,000</t>
  </si>
  <si>
    <t>$2,001 to $25,000</t>
  </si>
  <si>
    <t>$25,001 to $50,000</t>
  </si>
  <si>
    <t>$50,001 to $100,000</t>
  </si>
  <si>
    <t>$100,001 to $500,000</t>
  </si>
  <si>
    <t>$500,001 to $1,000,000</t>
  </si>
  <si>
    <t>$1,000,001 and higher</t>
  </si>
  <si>
    <t>$23.50 for the first $500 plus $3.05 for each additional $100 or fraction thereof, up to and including $2,000.</t>
  </si>
  <si>
    <t>$69.25 for the first $2,000 plus $14 for each additional $1,000 or fraction thereof, up to and including $25,000</t>
  </si>
  <si>
    <t>$391.25 for the first $25,000 plus $10.10 for each additional $1,000 or fraction thereof, up to and including $50,000</t>
  </si>
  <si>
    <t>$643.75 for the first $50,000 plus $7 for each additional $1,000 or fraction thereof, up to and including $50,000</t>
  </si>
  <si>
    <t>$993.75 for the first $100,000 plus $5.60 for each additional $1,000 or fraction thereof, up to and including $500,000</t>
  </si>
  <si>
    <t>$3233.75 for the first $500,000 plus $4.75 for each additional $1,000 or fraction thereof, up to and including $1,000,000</t>
  </si>
  <si>
    <t>$5608.75 for the first $1,000,000 plus $3.15 for each additional $1,000 or fraction thereof</t>
  </si>
  <si>
    <t>Wastewater Connection</t>
  </si>
  <si>
    <t>Water Impact</t>
  </si>
  <si>
    <t>Nonresidential</t>
  </si>
  <si>
    <t>per acre-foot of water needed</t>
  </si>
  <si>
    <t xml:space="preserve"> </t>
  </si>
  <si>
    <t>Water Meter</t>
  </si>
  <si>
    <t>Wastewater District</t>
  </si>
  <si>
    <t>All fees combined</t>
  </si>
  <si>
    <t>Based on tap size and project type</t>
  </si>
  <si>
    <t>Field</t>
  </si>
  <si>
    <t>If your project resides within the South Beebe Draw Metropolitan District, select Yes from the dropdown menu.  If your project resides outside of the South Beebe Draw Metropolitan District, select No from the dropdown menu.</t>
  </si>
  <si>
    <t>Using the dropdown menu, select the tap size for your project.  If there are additional tap sizes that will be used, re-run the calculator with the additional tap sizes and add the total estimates together for the combined total.</t>
  </si>
  <si>
    <t>DROPDOWN MENUS</t>
  </si>
  <si>
    <r>
      <t>(Residential per unit)</t>
    </r>
    <r>
      <rPr>
        <b/>
        <sz val="12"/>
        <color theme="1"/>
        <rFont val="Century Gothic"/>
        <family val="2"/>
      </rPr>
      <t>or</t>
    </r>
    <r>
      <rPr>
        <sz val="12"/>
        <color theme="1"/>
        <rFont val="Century Gothic"/>
        <family val="2"/>
      </rPr>
      <t>(Multi-unit per unit)</t>
    </r>
    <r>
      <rPr>
        <b/>
        <sz val="12"/>
        <color theme="1"/>
        <rFont val="Century Gothic"/>
        <family val="2"/>
      </rPr>
      <t>or</t>
    </r>
    <r>
      <rPr>
        <sz val="12"/>
        <color theme="1"/>
        <rFont val="Century Gothic"/>
        <family val="2"/>
      </rPr>
      <t>(Office per square foot)</t>
    </r>
    <r>
      <rPr>
        <b/>
        <sz val="12"/>
        <color theme="1"/>
        <rFont val="Century Gothic"/>
        <family val="2"/>
      </rPr>
      <t>or</t>
    </r>
    <r>
      <rPr>
        <sz val="12"/>
        <color theme="1"/>
        <rFont val="Century Gothic"/>
        <family val="2"/>
      </rPr>
      <t>(Commercial per square foot)</t>
    </r>
    <r>
      <rPr>
        <b/>
        <sz val="12"/>
        <color theme="1"/>
        <rFont val="Century Gothic"/>
        <family val="2"/>
      </rPr>
      <t>or</t>
    </r>
    <r>
      <rPr>
        <sz val="12"/>
        <color theme="1"/>
        <rFont val="Century Gothic"/>
        <family val="2"/>
      </rPr>
      <t>(Retail per square foot)</t>
    </r>
    <r>
      <rPr>
        <b/>
        <sz val="12"/>
        <color theme="1"/>
        <rFont val="Century Gothic"/>
        <family val="2"/>
      </rPr>
      <t>or</t>
    </r>
    <r>
      <rPr>
        <sz val="12"/>
        <color theme="1"/>
        <rFont val="Century Gothic"/>
        <family val="2"/>
      </rPr>
      <t>(Industrial per square foot)</t>
    </r>
  </si>
  <si>
    <r>
      <t>(Community Park Impact)</t>
    </r>
    <r>
      <rPr>
        <b/>
        <sz val="12"/>
        <color theme="1"/>
        <rFont val="Century Gothic"/>
        <family val="2"/>
      </rPr>
      <t>+</t>
    </r>
    <r>
      <rPr>
        <sz val="12"/>
        <color theme="1"/>
        <rFont val="Century Gothic"/>
        <family val="2"/>
      </rPr>
      <t>(Neighborhood Park Impact)</t>
    </r>
  </si>
  <si>
    <r>
      <t>(Residential per unit)</t>
    </r>
    <r>
      <rPr>
        <b/>
        <sz val="12"/>
        <color theme="1"/>
        <rFont val="Century Gothic"/>
        <family val="2"/>
      </rPr>
      <t>or</t>
    </r>
    <r>
      <rPr>
        <sz val="12"/>
        <color theme="1"/>
        <rFont val="Century Gothic"/>
        <family val="2"/>
      </rPr>
      <t>(Multi-unit per unit)</t>
    </r>
  </si>
  <si>
    <r>
      <t>If outside of South Beebe Draw Metropolitan District: (Residential per unit)</t>
    </r>
    <r>
      <rPr>
        <b/>
        <sz val="12"/>
        <color theme="1"/>
        <rFont val="Century Gothic"/>
        <family val="2"/>
      </rPr>
      <t>or</t>
    </r>
    <r>
      <rPr>
        <sz val="12"/>
        <color theme="1"/>
        <rFont val="Century Gothic"/>
        <family val="2"/>
      </rPr>
      <t>(Multi-unit per unit)</t>
    </r>
    <r>
      <rPr>
        <b/>
        <sz val="12"/>
        <color theme="1"/>
        <rFont val="Century Gothic"/>
        <family val="2"/>
      </rPr>
      <t>or</t>
    </r>
    <r>
      <rPr>
        <sz val="12"/>
        <color theme="1"/>
        <rFont val="Century Gothic"/>
        <family val="2"/>
      </rPr>
      <t>(Nonresidential per square foot)</t>
    </r>
  </si>
  <si>
    <t>Each Additional Unit:</t>
  </si>
  <si>
    <t>65% of Permit Fee</t>
  </si>
  <si>
    <t>per tap</t>
  </si>
  <si>
    <t>Based on tap size and number of taps within a wastewater district</t>
  </si>
  <si>
    <t xml:space="preserve">Water Impact IF Fee-In-Lieu of  </t>
  </si>
  <si>
    <t>If water is not dedicated: Fee-in-Lieu of Water Dedication by units per acre</t>
  </si>
  <si>
    <t>(Multi-Unit) [Page 53]</t>
  </si>
  <si>
    <t>(Residential &amp; Nonresidential) [Page 52]</t>
  </si>
  <si>
    <t>(Multi-Unit) [Page 52]</t>
  </si>
  <si>
    <t>per review</t>
  </si>
  <si>
    <t>Based on tap size, project type, and water dedication</t>
  </si>
  <si>
    <t>Water meter fee by number of taps</t>
  </si>
  <si>
    <t>FEES</t>
  </si>
  <si>
    <t>Water Impact Fee</t>
  </si>
  <si>
    <t>CALCULATIONS</t>
  </si>
  <si>
    <t>Plan Review</t>
  </si>
  <si>
    <t>Water Inspection</t>
  </si>
  <si>
    <t>Sewer Inspection</t>
  </si>
  <si>
    <t>Electrical Inspection</t>
  </si>
  <si>
    <t>RDS Processing</t>
  </si>
  <si>
    <r>
      <t>(Plan Review)</t>
    </r>
    <r>
      <rPr>
        <b/>
        <sz val="12"/>
        <color theme="1"/>
        <rFont val="Century Gothic"/>
        <family val="2"/>
      </rPr>
      <t>+</t>
    </r>
    <r>
      <rPr>
        <sz val="12"/>
        <color theme="1"/>
        <rFont val="Century Gothic"/>
        <family val="2"/>
      </rPr>
      <t>(Electrical Inspection)</t>
    </r>
    <r>
      <rPr>
        <b/>
        <sz val="12"/>
        <color theme="1"/>
        <rFont val="Century Gothic"/>
        <family val="2"/>
      </rPr>
      <t>+</t>
    </r>
    <r>
      <rPr>
        <sz val="12"/>
        <color theme="1"/>
        <rFont val="Century Gothic"/>
        <family val="2"/>
      </rPr>
      <t>(Water Inspection)</t>
    </r>
    <r>
      <rPr>
        <b/>
        <sz val="12"/>
        <color theme="1"/>
        <rFont val="Century Gothic"/>
        <family val="2"/>
      </rPr>
      <t>+</t>
    </r>
    <r>
      <rPr>
        <sz val="12"/>
        <color theme="1"/>
        <rFont val="Century Gothic"/>
        <family val="2"/>
      </rPr>
      <t>(Sewer Inspection)</t>
    </r>
    <r>
      <rPr>
        <b/>
        <sz val="12"/>
        <color theme="1"/>
        <rFont val="Century Gothic"/>
        <family val="2"/>
      </rPr>
      <t>+</t>
    </r>
    <r>
      <rPr>
        <sz val="12"/>
        <color theme="1"/>
        <rFont val="Century Gothic"/>
        <family val="2"/>
      </rPr>
      <t>(RDS Processing)</t>
    </r>
  </si>
  <si>
    <t>STANDARD</t>
  </si>
  <si>
    <t>Based on valuation</t>
  </si>
  <si>
    <t>Standard Fees [Page numbers referenced with Type]</t>
  </si>
  <si>
    <t>https://www.metrowaterrecovery.com/wp-content/uploads/2023/12/Rules-and-Regulations-7.2023.pdf</t>
  </si>
  <si>
    <t>South Beebe:</t>
  </si>
  <si>
    <t>https://www.brightonco.gov/579/Wastewater-Treatment-Plant</t>
  </si>
  <si>
    <t>https://www.brightonco.gov/FAQ/Topic?topic=21&amp;mobile=ON</t>
  </si>
  <si>
    <t>Reference Links</t>
  </si>
  <si>
    <t>Mastered Plan:</t>
  </si>
  <si>
    <t>Mastered Plan?</t>
  </si>
  <si>
    <t>Prairie Center?</t>
  </si>
  <si>
    <t>If your plan for this permit has been mastered, select Yes.  If your plan has not been mastered or you are unsure, select No.</t>
  </si>
  <si>
    <t>https://www.brightonco.gov/224/Planning-Zoning</t>
  </si>
  <si>
    <t>SBI Water</t>
  </si>
  <si>
    <t>SBI Wastewater</t>
  </si>
  <si>
    <t>SBI Wastewater?</t>
  </si>
  <si>
    <t>SBI Water?</t>
  </si>
  <si>
    <t>https://www.brightonco.gov/DocumentCenter/View/19466/2016-42-RESO---South-Brighton-Infrastructure-SBI-Fees</t>
  </si>
  <si>
    <t>South Brighton Wastewater Map:</t>
  </si>
  <si>
    <t>South Brighton Water Map:</t>
  </si>
  <si>
    <t>https://www.brightonco.gov/DocumentCenter/View/19465/South-Brighton-Infrastructure-Fee-Water-Map</t>
  </si>
  <si>
    <t>South Brighton Infrastructure Fee Resolution:</t>
  </si>
  <si>
    <t>Metro Water Recovery:</t>
  </si>
  <si>
    <t>Enter the number of units per acre only if you are not providing a water dedication.  If you are providing a water dedication, leave this field as NA.  If the project is Residential Multi-Unit, select Multi-Unit.</t>
  </si>
  <si>
    <t>Based on project location and Residential Units</t>
  </si>
  <si>
    <t>https://www.brightonco.gov/DocumentCenter/View/19464/South-Brighton-Infrastructure-Fee-Wastewater-Map</t>
  </si>
  <si>
    <r>
      <t xml:space="preserve">3.75% of 1/2 of Valuation </t>
    </r>
    <r>
      <rPr>
        <b/>
        <sz val="12"/>
        <color theme="1"/>
        <rFont val="Century Gothic"/>
        <family val="2"/>
      </rPr>
      <t>or</t>
    </r>
    <r>
      <rPr>
        <sz val="12"/>
        <color theme="1"/>
        <rFont val="Century Gothic"/>
        <family val="2"/>
      </rPr>
      <t xml:space="preserve"> 2.5% of 1/2 of Valuation if within Prairie Center</t>
    </r>
  </si>
  <si>
    <t>If your project resides within Prairie Center, select Yes.  If your project is outside of Prairie Center or you are unsure, select No.</t>
  </si>
  <si>
    <t>If your project connects to the water line within South Brighton Infrastructure, select Yes.  If your project does not connect to the South Brighton Infrastructure water line or you are unsure,  select No.</t>
  </si>
  <si>
    <t>If your project connects to the wastewater line within South Brighton Infrastructure, select Yes.  If your project does not connect to the wastewater line within South Brighton Infrastructure or you are unsure, select No.</t>
  </si>
  <si>
    <t>General Services</t>
  </si>
  <si>
    <t xml:space="preserve">Metro Water Recovery (MWR) </t>
  </si>
  <si>
    <t>per square foot of impervious surface area</t>
  </si>
  <si>
    <t>Metro Water Recovery</t>
  </si>
  <si>
    <t>Select a project type from the dropdown menu.  If your project is Residential Multi-Unit, change this field to Multi-Unit.</t>
  </si>
  <si>
    <r>
      <rPr>
        <b/>
        <sz val="18"/>
        <color theme="1"/>
        <rFont val="Century Gothic"/>
        <family val="2"/>
      </rPr>
      <t xml:space="preserve">BE ADVISED: </t>
    </r>
    <r>
      <rPr>
        <sz val="18"/>
        <color theme="1"/>
        <rFont val="Century Gothic"/>
        <family val="2"/>
      </rPr>
      <t>This document is provided for informational purposes only and will not be used during the building permit process.  All figures provided by this calculator are estimates and subject to change without notice upon updates to the City of Brighton Fee Schedule.  This calculator does not include fees associated with the Brighton Fire District and/or the 27J School District.  The fees contained herein relate solely to Building Permits.  To verify you are using the most up-to-date version, or for any questions related to this calculator, contact the City of Brighton Development Coordinator at 303-655-2233.</t>
    </r>
  </si>
  <si>
    <t>Review Tips:</t>
  </si>
  <si>
    <t>Enter the total valuation for the work covered under this permit, typically the combined cost of labor and materials.</t>
  </si>
  <si>
    <t>If you are interested in the formulas and data compilation, all information is available on the Data tab.  To review a formula used in the calculation, select that cell and the formula will be displayed toward the top of the page.  If information appears to be cut off in a cell, single click that cell and the complete text will display toward the top of the page.</t>
  </si>
  <si>
    <t>Wastewater District?</t>
  </si>
  <si>
    <t>If your wastewater services will be provided by Metro Water Recovery (MWR), and your project involves Single Family unit(s) select MWR Single Family; if your project is in MWR and not single family, choose MWR Not Single Family.  If your wastewater services will be provided by the Town of Lochbuie, select Lochbuie.</t>
  </si>
  <si>
    <t>Wastewater:</t>
  </si>
  <si>
    <t>per 1st Unit</t>
  </si>
  <si>
    <t>per Each Additional Unit</t>
  </si>
  <si>
    <r>
      <t xml:space="preserve">If you are interested in the formulas and data compilation, all information is available on the Data tab.  If you have any questions about the Fee Calculator or how to use it, feel free to contact Development Coordinator </t>
    </r>
    <r>
      <rPr>
        <b/>
        <sz val="12"/>
        <color theme="1"/>
        <rFont val="Century Gothic"/>
        <family val="2"/>
      </rPr>
      <t xml:space="preserve">Jon Waines.  </t>
    </r>
    <r>
      <rPr>
        <sz val="12"/>
        <color theme="1"/>
        <rFont val="Century Gothic"/>
        <family val="2"/>
      </rPr>
      <t>Phone: (</t>
    </r>
    <r>
      <rPr>
        <b/>
        <sz val="12"/>
        <color theme="1"/>
        <rFont val="Century Gothic"/>
        <family val="2"/>
      </rPr>
      <t xml:space="preserve">303)655-2233   </t>
    </r>
    <r>
      <rPr>
        <sz val="12"/>
        <color theme="1"/>
        <rFont val="Century Gothic"/>
        <family val="2"/>
      </rPr>
      <t xml:space="preserve">Email:  </t>
    </r>
    <r>
      <rPr>
        <b/>
        <sz val="12"/>
        <color theme="1"/>
        <rFont val="Century Gothic"/>
        <family val="2"/>
      </rPr>
      <t>jwaines@brightonco.gov</t>
    </r>
  </si>
  <si>
    <t>Permit Fee [Pages 11-12]</t>
  </si>
  <si>
    <t>Transportation &amp; Multimodal Impact Fee [Pages 48-49]</t>
  </si>
  <si>
    <t>Community Park Impact Fee [Page 48]</t>
  </si>
  <si>
    <t>Neighborhood Park Impact Fee [Page 48]</t>
  </si>
  <si>
    <t>General Services Impact Fee [Page 49]</t>
  </si>
  <si>
    <t>(Residential &amp; Nonresidential) [Page 49-50]</t>
  </si>
  <si>
    <t>Water Impact Fee (Multi-Unit) [Page 49-50]</t>
  </si>
  <si>
    <t>Water Meter Fee [Page 49]</t>
  </si>
  <si>
    <t>(Residential &amp; Nonresidential) [Page 51-52]</t>
  </si>
  <si>
    <t>Wastewater Impact Fee [Page 51]</t>
  </si>
  <si>
    <t>Non-single-family Fee [Page 51-52]</t>
  </si>
  <si>
    <t>Town of Lochbuie Wastewater Impact Fee [Page 51]</t>
  </si>
  <si>
    <t>South Beebe Draw Metropolitan District) [Page 52-53]</t>
  </si>
  <si>
    <t>Fee-In-Lieu of Water Dedication [Page 50-51]</t>
  </si>
  <si>
    <t>Plan Review [Page 12-13]</t>
  </si>
  <si>
    <t>Electrical Inspection [Page 13]</t>
  </si>
  <si>
    <t>Sewer Inspection [Page 49]</t>
  </si>
  <si>
    <t>RDS Processing [Page 8]</t>
  </si>
  <si>
    <t>Water Meter/Tap Inspection [Page 49]</t>
  </si>
  <si>
    <t>Water Meter/Tap Re-Inspection [Page 49]</t>
  </si>
  <si>
    <t>(06JAN2026)</t>
  </si>
  <si>
    <t>Guidance (06JAN2026)</t>
  </si>
  <si>
    <t>Effective Date: 06JAN2026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</si>
</sst>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s>
  <fonts count="18" x14ac:knownFonts="1">
    <font>
      <sz val="11"/>
      <color theme="1"/>
      <name val="Calibri"/>
      <family val="2"/>
      <scheme val="minor"/>
    </font>
    <font>
      <sz val="11"/>
      <color theme="1"/>
      <name val="Calibri"/>
      <family val="2"/>
      <scheme val="minor"/>
    </font>
    <font>
      <sz val="10"/>
      <name val="Times New Roman"/>
      <family val="1"/>
    </font>
    <font>
      <sz val="11"/>
      <color theme="1"/>
      <name val="Century Gothic"/>
      <family val="2"/>
    </font>
    <font>
      <sz val="16"/>
      <color theme="1"/>
      <name val="Century Gothic"/>
      <family val="2"/>
    </font>
    <font>
      <sz val="16"/>
      <color theme="4" tint="-0.249977111117893"/>
      <name val="Century Gothic"/>
      <family val="2"/>
    </font>
    <font>
      <sz val="14"/>
      <color theme="1"/>
      <name val="Century Gothic"/>
      <family val="2"/>
    </font>
    <font>
      <b/>
      <sz val="14"/>
      <color theme="1"/>
      <name val="Century Gothic"/>
      <family val="2"/>
    </font>
    <font>
      <sz val="12"/>
      <color theme="1"/>
      <name val="Century Gothic"/>
      <family val="2"/>
    </font>
    <font>
      <b/>
      <sz val="12"/>
      <color theme="1"/>
      <name val="Century Gothic"/>
      <family val="2"/>
    </font>
    <font>
      <b/>
      <sz val="14"/>
      <color theme="4" tint="-0.499984740745262"/>
      <name val="Century Gothic"/>
      <family val="2"/>
    </font>
    <font>
      <sz val="12"/>
      <name val="Century Gothic"/>
      <family val="2"/>
    </font>
    <font>
      <b/>
      <sz val="12"/>
      <color theme="0"/>
      <name val="Century Gothic"/>
      <family val="2"/>
    </font>
    <font>
      <b/>
      <sz val="16"/>
      <color theme="4" tint="-0.499984740745262"/>
      <name val="Century Gothic"/>
      <family val="2"/>
    </font>
    <font>
      <b/>
      <sz val="12"/>
      <color theme="0" tint="-4.9989318521683403E-2"/>
      <name val="Century Gothic"/>
      <family val="2"/>
    </font>
    <font>
      <b/>
      <sz val="16"/>
      <color theme="0"/>
      <name val="Century Gothic"/>
      <family val="2"/>
    </font>
    <font>
      <b/>
      <sz val="18"/>
      <color theme="1"/>
      <name val="Century Gothic"/>
      <family val="2"/>
    </font>
    <font>
      <sz val="18"/>
      <color theme="1"/>
      <name val="Century Gothic"/>
      <family val="2"/>
    </font>
  </fonts>
  <fills count="11">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1" tint="4.9989318521683403E-2"/>
        <bgColor indexed="64"/>
      </patternFill>
    </fill>
    <fill>
      <patternFill patternType="solid">
        <fgColor theme="4" tint="-0.499984740745262"/>
        <bgColor indexed="64"/>
      </patternFill>
    </fill>
    <fill>
      <patternFill patternType="solid">
        <fgColor rgb="FFFFFF00"/>
        <bgColor indexed="64"/>
      </patternFill>
    </fill>
    <fill>
      <patternFill patternType="solid">
        <fgColor theme="4" tint="-0.249977111117893"/>
        <bgColor indexed="64"/>
      </patternFill>
    </fill>
    <fill>
      <patternFill patternType="solid">
        <fgColor theme="2" tint="-0.89999084444715716"/>
        <bgColor indexed="64"/>
      </patternFill>
    </fill>
    <fill>
      <patternFill patternType="solid">
        <fgColor theme="1"/>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medium">
        <color indexed="64"/>
      </bottom>
      <diagonal/>
    </border>
    <border>
      <left/>
      <right style="thin">
        <color indexed="64"/>
      </right>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style="medium">
        <color indexed="64"/>
      </bottom>
      <diagonal/>
    </border>
    <border>
      <left/>
      <right style="medium">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178">
    <xf numFmtId="0" fontId="0" fillId="0" borderId="0" xfId="0"/>
    <xf numFmtId="43" fontId="2" fillId="2" borderId="0" xfId="1" applyFont="1" applyFill="1" applyBorder="1" applyProtection="1"/>
    <xf numFmtId="0" fontId="2" fillId="2" borderId="0" xfId="0" applyFont="1" applyFill="1"/>
    <xf numFmtId="0" fontId="2" fillId="2" borderId="0" xfId="0" quotePrefix="1" applyFont="1" applyFill="1" applyAlignment="1">
      <alignment horizontal="center"/>
    </xf>
    <xf numFmtId="0" fontId="2" fillId="0" borderId="0" xfId="0" applyFont="1"/>
    <xf numFmtId="0" fontId="3" fillId="0" borderId="0" xfId="0" applyFont="1"/>
    <xf numFmtId="0" fontId="0" fillId="0" borderId="0" xfId="0" applyAlignment="1">
      <alignment horizontal="center" vertical="center"/>
    </xf>
    <xf numFmtId="0" fontId="8" fillId="0" borderId="9"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8" xfId="0" applyFont="1" applyBorder="1" applyAlignment="1">
      <alignment horizontal="center" vertical="center" wrapText="1"/>
    </xf>
    <xf numFmtId="0" fontId="0" fillId="0" borderId="25" xfId="0" applyBorder="1"/>
    <xf numFmtId="0" fontId="0" fillId="0" borderId="0" xfId="0" applyAlignment="1">
      <alignment horizontal="left"/>
    </xf>
    <xf numFmtId="0" fontId="9" fillId="0" borderId="25" xfId="0" applyFont="1" applyBorder="1" applyAlignment="1">
      <alignment vertical="center"/>
    </xf>
    <xf numFmtId="0" fontId="9" fillId="0" borderId="0" xfId="0" applyFont="1" applyAlignment="1">
      <alignment vertical="center"/>
    </xf>
    <xf numFmtId="0" fontId="8" fillId="0" borderId="14" xfId="0" applyFont="1" applyBorder="1" applyAlignment="1">
      <alignment horizontal="left" vertical="center" wrapText="1"/>
    </xf>
    <xf numFmtId="0" fontId="8" fillId="0" borderId="19" xfId="0" applyFont="1" applyBorder="1" applyAlignment="1">
      <alignment horizontal="left" vertical="center" wrapText="1"/>
    </xf>
    <xf numFmtId="0" fontId="8" fillId="0" borderId="10" xfId="0" applyFont="1" applyBorder="1" applyAlignment="1">
      <alignment horizontal="left" vertical="center" wrapText="1"/>
    </xf>
    <xf numFmtId="0" fontId="8" fillId="0" borderId="0" xfId="0" applyFont="1"/>
    <xf numFmtId="0" fontId="8" fillId="4" borderId="9" xfId="0" applyFont="1" applyFill="1" applyBorder="1" applyAlignment="1">
      <alignment horizontal="left"/>
    </xf>
    <xf numFmtId="0" fontId="8" fillId="4" borderId="2" xfId="0" applyFont="1" applyFill="1" applyBorder="1" applyAlignment="1">
      <alignment horizontal="left"/>
    </xf>
    <xf numFmtId="0" fontId="8" fillId="4" borderId="4" xfId="0" applyFont="1" applyFill="1" applyBorder="1" applyAlignment="1">
      <alignment horizontal="left"/>
    </xf>
    <xf numFmtId="0" fontId="9" fillId="7" borderId="23" xfId="0" applyFont="1" applyFill="1" applyBorder="1" applyAlignment="1">
      <alignment horizontal="left"/>
    </xf>
    <xf numFmtId="0" fontId="8" fillId="3" borderId="11" xfId="0" applyFont="1" applyFill="1" applyBorder="1" applyAlignment="1">
      <alignment horizontal="left"/>
    </xf>
    <xf numFmtId="6" fontId="8" fillId="3" borderId="1" xfId="0" applyNumberFormat="1" applyFont="1" applyFill="1" applyBorder="1"/>
    <xf numFmtId="0" fontId="8" fillId="3" borderId="10" xfId="0" applyFont="1" applyFill="1" applyBorder="1"/>
    <xf numFmtId="0" fontId="8" fillId="3" borderId="9" xfId="0" applyFont="1" applyFill="1" applyBorder="1"/>
    <xf numFmtId="0" fontId="8" fillId="8" borderId="1" xfId="0" applyFont="1" applyFill="1" applyBorder="1" applyAlignment="1">
      <alignment horizontal="center"/>
    </xf>
    <xf numFmtId="0" fontId="8" fillId="0" borderId="1" xfId="0" applyFont="1" applyBorder="1"/>
    <xf numFmtId="0" fontId="8" fillId="0" borderId="1" xfId="0" applyFont="1" applyBorder="1" applyAlignment="1">
      <alignment horizontal="left"/>
    </xf>
    <xf numFmtId="0" fontId="8" fillId="3" borderId="16" xfId="0" applyFont="1" applyFill="1" applyBorder="1" applyAlignment="1">
      <alignment horizontal="left"/>
    </xf>
    <xf numFmtId="0" fontId="8" fillId="3" borderId="14" xfId="0" applyFont="1" applyFill="1" applyBorder="1"/>
    <xf numFmtId="8" fontId="8" fillId="3" borderId="2" xfId="0" applyNumberFormat="1" applyFont="1" applyFill="1" applyBorder="1" applyAlignment="1">
      <alignment horizontal="left"/>
    </xf>
    <xf numFmtId="0" fontId="8" fillId="3" borderId="2" xfId="0" applyFont="1" applyFill="1" applyBorder="1" applyAlignment="1">
      <alignment horizontal="left"/>
    </xf>
    <xf numFmtId="6" fontId="8" fillId="3" borderId="29" xfId="0" applyNumberFormat="1" applyFont="1" applyFill="1" applyBorder="1"/>
    <xf numFmtId="0" fontId="8" fillId="3" borderId="13" xfId="0" applyFont="1" applyFill="1" applyBorder="1"/>
    <xf numFmtId="164" fontId="8" fillId="3" borderId="10" xfId="0" applyNumberFormat="1" applyFont="1" applyFill="1" applyBorder="1"/>
    <xf numFmtId="164" fontId="8" fillId="3" borderId="14" xfId="0" applyNumberFormat="1" applyFont="1" applyFill="1" applyBorder="1"/>
    <xf numFmtId="164" fontId="8" fillId="3" borderId="35" xfId="0" applyNumberFormat="1" applyFont="1" applyFill="1" applyBorder="1"/>
    <xf numFmtId="164" fontId="8" fillId="3" borderId="1" xfId="0" applyNumberFormat="1" applyFont="1" applyFill="1" applyBorder="1"/>
    <xf numFmtId="164" fontId="8" fillId="3" borderId="29" xfId="0" applyNumberFormat="1" applyFont="1" applyFill="1" applyBorder="1"/>
    <xf numFmtId="0" fontId="8" fillId="3" borderId="1" xfId="0" applyFont="1" applyFill="1" applyBorder="1" applyAlignment="1">
      <alignment horizontal="center"/>
    </xf>
    <xf numFmtId="0" fontId="8" fillId="3" borderId="10" xfId="0" applyFont="1" applyFill="1" applyBorder="1" applyAlignment="1">
      <alignment horizontal="center"/>
    </xf>
    <xf numFmtId="0" fontId="8" fillId="4" borderId="9" xfId="0" applyFont="1" applyFill="1" applyBorder="1" applyAlignment="1">
      <alignment horizontal="center"/>
    </xf>
    <xf numFmtId="0" fontId="8" fillId="3" borderId="9" xfId="0" applyFont="1" applyFill="1" applyBorder="1" applyAlignment="1">
      <alignment horizontal="center"/>
    </xf>
    <xf numFmtId="0" fontId="8" fillId="3" borderId="18" xfId="0" applyFont="1" applyFill="1" applyBorder="1" applyAlignment="1">
      <alignment horizontal="center"/>
    </xf>
    <xf numFmtId="0" fontId="8" fillId="3" borderId="8" xfId="0" applyFont="1" applyFill="1" applyBorder="1" applyAlignment="1">
      <alignment horizontal="center"/>
    </xf>
    <xf numFmtId="0" fontId="8" fillId="3" borderId="19" xfId="0" applyFont="1" applyFill="1" applyBorder="1" applyAlignment="1">
      <alignment horizontal="center"/>
    </xf>
    <xf numFmtId="164" fontId="8" fillId="3" borderId="6" xfId="0" applyNumberFormat="1" applyFont="1" applyFill="1" applyBorder="1"/>
    <xf numFmtId="0" fontId="8" fillId="3" borderId="21" xfId="0" applyFont="1" applyFill="1" applyBorder="1"/>
    <xf numFmtId="0" fontId="8" fillId="3" borderId="20" xfId="0" applyFont="1" applyFill="1" applyBorder="1"/>
    <xf numFmtId="164" fontId="8" fillId="3" borderId="21" xfId="0" applyNumberFormat="1" applyFont="1" applyFill="1" applyBorder="1"/>
    <xf numFmtId="0" fontId="9" fillId="3" borderId="34" xfId="0" applyFont="1" applyFill="1" applyBorder="1"/>
    <xf numFmtId="3" fontId="8" fillId="4" borderId="10" xfId="0" applyNumberFormat="1" applyFont="1" applyFill="1" applyBorder="1" applyAlignment="1">
      <alignment horizontal="left"/>
    </xf>
    <xf numFmtId="4" fontId="8" fillId="4" borderId="10" xfId="0" applyNumberFormat="1" applyFont="1" applyFill="1" applyBorder="1" applyAlignment="1">
      <alignment horizontal="left"/>
    </xf>
    <xf numFmtId="4" fontId="8" fillId="4" borderId="14" xfId="0" applyNumberFormat="1" applyFont="1" applyFill="1" applyBorder="1" applyAlignment="1">
      <alignment horizontal="left"/>
    </xf>
    <xf numFmtId="0" fontId="8" fillId="4" borderId="2" xfId="0" applyFont="1" applyFill="1" applyBorder="1" applyAlignment="1">
      <alignment horizontal="center"/>
    </xf>
    <xf numFmtId="0" fontId="8" fillId="3" borderId="11" xfId="0" applyFont="1" applyFill="1" applyBorder="1" applyAlignment="1">
      <alignment horizontal="center"/>
    </xf>
    <xf numFmtId="0" fontId="8" fillId="3" borderId="2" xfId="0" applyFont="1" applyFill="1" applyBorder="1" applyAlignment="1">
      <alignment horizontal="center"/>
    </xf>
    <xf numFmtId="0" fontId="14" fillId="9" borderId="26" xfId="0" applyFont="1" applyFill="1" applyBorder="1"/>
    <xf numFmtId="0" fontId="14" fillId="9" borderId="27" xfId="0" applyFont="1" applyFill="1" applyBorder="1"/>
    <xf numFmtId="0" fontId="12" fillId="6" borderId="30" xfId="0" applyFont="1" applyFill="1" applyBorder="1"/>
    <xf numFmtId="0" fontId="9" fillId="3" borderId="26" xfId="0" applyFont="1" applyFill="1" applyBorder="1"/>
    <xf numFmtId="0" fontId="9" fillId="3" borderId="27" xfId="0" applyFont="1" applyFill="1" applyBorder="1"/>
    <xf numFmtId="0" fontId="9" fillId="3" borderId="28" xfId="0" applyFont="1" applyFill="1" applyBorder="1"/>
    <xf numFmtId="0" fontId="9" fillId="3" borderId="11" xfId="0" applyFont="1" applyFill="1" applyBorder="1"/>
    <xf numFmtId="0" fontId="9" fillId="3" borderId="3" xfId="0" applyFont="1" applyFill="1" applyBorder="1"/>
    <xf numFmtId="0" fontId="9" fillId="3" borderId="12" xfId="0" applyFont="1" applyFill="1" applyBorder="1"/>
    <xf numFmtId="0" fontId="9" fillId="3" borderId="35" xfId="0" applyFont="1" applyFill="1" applyBorder="1"/>
    <xf numFmtId="0" fontId="9" fillId="3" borderId="30" xfId="0" applyFont="1" applyFill="1" applyBorder="1"/>
    <xf numFmtId="0" fontId="9" fillId="3" borderId="32" xfId="0" applyFont="1" applyFill="1" applyBorder="1"/>
    <xf numFmtId="0" fontId="9" fillId="3" borderId="33" xfId="0" applyFont="1" applyFill="1" applyBorder="1"/>
    <xf numFmtId="0" fontId="9" fillId="3" borderId="25" xfId="0" applyFont="1" applyFill="1" applyBorder="1"/>
    <xf numFmtId="0" fontId="9" fillId="3" borderId="22" xfId="0" applyFont="1" applyFill="1" applyBorder="1"/>
    <xf numFmtId="0" fontId="9" fillId="3" borderId="15" xfId="0" applyFont="1" applyFill="1" applyBorder="1"/>
    <xf numFmtId="0" fontId="9" fillId="3" borderId="7" xfId="0" applyFont="1" applyFill="1" applyBorder="1"/>
    <xf numFmtId="0" fontId="9" fillId="3" borderId="36" xfId="0" applyFont="1" applyFill="1" applyBorder="1"/>
    <xf numFmtId="0" fontId="9" fillId="3" borderId="37" xfId="0" applyFont="1" applyFill="1" applyBorder="1"/>
    <xf numFmtId="0" fontId="9" fillId="7" borderId="38" xfId="0" applyFont="1" applyFill="1" applyBorder="1"/>
    <xf numFmtId="164" fontId="9" fillId="7" borderId="24" xfId="0" applyNumberFormat="1" applyFont="1" applyFill="1" applyBorder="1"/>
    <xf numFmtId="0" fontId="12" fillId="8" borderId="1" xfId="0" applyFont="1" applyFill="1" applyBorder="1"/>
    <xf numFmtId="0" fontId="8" fillId="4" borderId="2" xfId="0" applyFont="1" applyFill="1" applyBorder="1"/>
    <xf numFmtId="0" fontId="8" fillId="4" borderId="4" xfId="0" applyFont="1" applyFill="1" applyBorder="1"/>
    <xf numFmtId="0" fontId="8" fillId="3" borderId="16" xfId="0" applyFont="1" applyFill="1" applyBorder="1"/>
    <xf numFmtId="0" fontId="8" fillId="3" borderId="11" xfId="0" applyFont="1" applyFill="1" applyBorder="1"/>
    <xf numFmtId="164" fontId="8" fillId="0" borderId="0" xfId="0" applyNumberFormat="1" applyFont="1"/>
    <xf numFmtId="0" fontId="8" fillId="3" borderId="31" xfId="0" applyFont="1" applyFill="1" applyBorder="1" applyAlignment="1">
      <alignment horizontal="left"/>
    </xf>
    <xf numFmtId="0" fontId="8" fillId="0" borderId="25" xfId="0" applyFont="1" applyBorder="1"/>
    <xf numFmtId="164" fontId="8" fillId="3" borderId="4" xfId="0" applyNumberFormat="1" applyFont="1" applyFill="1" applyBorder="1"/>
    <xf numFmtId="0" fontId="8" fillId="0" borderId="4" xfId="0" applyFont="1" applyBorder="1"/>
    <xf numFmtId="0" fontId="9" fillId="3" borderId="20" xfId="0" applyFont="1" applyFill="1" applyBorder="1"/>
    <xf numFmtId="0" fontId="8" fillId="3" borderId="18" xfId="0" applyFont="1" applyFill="1" applyBorder="1"/>
    <xf numFmtId="164" fontId="8" fillId="3" borderId="19" xfId="0" applyNumberFormat="1" applyFont="1" applyFill="1" applyBorder="1"/>
    <xf numFmtId="0" fontId="9" fillId="3" borderId="0" xfId="0" applyFont="1" applyFill="1"/>
    <xf numFmtId="0" fontId="8" fillId="3" borderId="39" xfId="0" applyFont="1" applyFill="1" applyBorder="1" applyAlignment="1">
      <alignment horizontal="center"/>
    </xf>
    <xf numFmtId="6" fontId="8" fillId="3" borderId="6" xfId="0" applyNumberFormat="1" applyFont="1" applyFill="1" applyBorder="1"/>
    <xf numFmtId="0" fontId="8" fillId="3" borderId="33" xfId="0" applyFont="1" applyFill="1" applyBorder="1"/>
    <xf numFmtId="0" fontId="8" fillId="3" borderId="22" xfId="0" applyFont="1" applyFill="1" applyBorder="1"/>
    <xf numFmtId="0" fontId="8" fillId="3" borderId="15" xfId="0" applyFont="1" applyFill="1" applyBorder="1"/>
    <xf numFmtId="0" fontId="9" fillId="0" borderId="0" xfId="0" applyFont="1"/>
    <xf numFmtId="0" fontId="8" fillId="0" borderId="0" xfId="0" applyFont="1" applyAlignment="1">
      <alignment vertical="center"/>
    </xf>
    <xf numFmtId="0" fontId="8" fillId="8" borderId="8" xfId="0" applyFont="1" applyFill="1" applyBorder="1" applyAlignment="1">
      <alignment horizontal="center"/>
    </xf>
    <xf numFmtId="0" fontId="8" fillId="0" borderId="2" xfId="0" applyFont="1" applyBorder="1"/>
    <xf numFmtId="0" fontId="8" fillId="0" borderId="6" xfId="0" applyFont="1" applyBorder="1"/>
    <xf numFmtId="0" fontId="12" fillId="8" borderId="8" xfId="0" applyFont="1" applyFill="1" applyBorder="1"/>
    <xf numFmtId="0" fontId="0" fillId="3" borderId="33" xfId="0" applyFill="1" applyBorder="1"/>
    <xf numFmtId="0" fontId="8" fillId="3" borderId="27" xfId="0" applyFont="1" applyFill="1" applyBorder="1"/>
    <xf numFmtId="0" fontId="8" fillId="3" borderId="28" xfId="0" applyFont="1" applyFill="1" applyBorder="1"/>
    <xf numFmtId="0" fontId="0" fillId="3" borderId="22" xfId="0" applyFill="1" applyBorder="1"/>
    <xf numFmtId="0" fontId="8" fillId="3" borderId="1" xfId="0" applyFont="1" applyFill="1" applyBorder="1" applyAlignment="1">
      <alignment horizontal="right"/>
    </xf>
    <xf numFmtId="0" fontId="12" fillId="6" borderId="32" xfId="0" applyFont="1" applyFill="1" applyBorder="1" applyAlignment="1">
      <alignment horizontal="center"/>
    </xf>
    <xf numFmtId="0" fontId="14" fillId="9" borderId="27" xfId="0" applyFont="1" applyFill="1" applyBorder="1" applyAlignment="1">
      <alignment horizontal="center" vertical="center"/>
    </xf>
    <xf numFmtId="0" fontId="12" fillId="10" borderId="0" xfId="0" applyFont="1" applyFill="1" applyAlignment="1">
      <alignment horizontal="center"/>
    </xf>
    <xf numFmtId="0" fontId="9" fillId="3" borderId="41" xfId="0" applyFont="1" applyFill="1" applyBorder="1"/>
    <xf numFmtId="0" fontId="9" fillId="3" borderId="38" xfId="0" applyFont="1" applyFill="1" applyBorder="1"/>
    <xf numFmtId="0" fontId="8" fillId="3" borderId="42" xfId="0" applyFont="1" applyFill="1" applyBorder="1"/>
    <xf numFmtId="0" fontId="9" fillId="3" borderId="43" xfId="0" applyFont="1" applyFill="1" applyBorder="1"/>
    <xf numFmtId="0" fontId="9" fillId="3" borderId="44" xfId="0" applyFont="1" applyFill="1" applyBorder="1"/>
    <xf numFmtId="0" fontId="0" fillId="3" borderId="45" xfId="0" applyFill="1" applyBorder="1"/>
    <xf numFmtId="0" fontId="8" fillId="3" borderId="40" xfId="0" applyFont="1" applyFill="1" applyBorder="1"/>
    <xf numFmtId="164" fontId="8" fillId="3" borderId="5" xfId="0" applyNumberFormat="1" applyFont="1" applyFill="1" applyBorder="1"/>
    <xf numFmtId="0" fontId="0" fillId="3" borderId="42" xfId="0" applyFill="1" applyBorder="1"/>
    <xf numFmtId="0" fontId="8" fillId="0" borderId="0" xfId="0" applyFont="1" applyAlignment="1">
      <alignment horizontal="right"/>
    </xf>
    <xf numFmtId="0" fontId="12" fillId="5" borderId="23" xfId="0" applyFont="1" applyFill="1" applyBorder="1" applyAlignment="1">
      <alignment horizontal="center" vertical="center"/>
    </xf>
    <xf numFmtId="0" fontId="12" fillId="5" borderId="24" xfId="0" applyFont="1" applyFill="1" applyBorder="1" applyAlignment="1">
      <alignment horizontal="center"/>
    </xf>
    <xf numFmtId="0" fontId="8" fillId="0" borderId="20" xfId="0" applyFont="1" applyBorder="1" applyAlignment="1">
      <alignment horizontal="center" vertical="center" wrapText="1"/>
    </xf>
    <xf numFmtId="0" fontId="8" fillId="0" borderId="21" xfId="0" applyFont="1" applyBorder="1" applyAlignment="1">
      <alignment horizontal="left" vertical="center" wrapText="1"/>
    </xf>
    <xf numFmtId="0" fontId="11" fillId="4" borderId="28" xfId="0" applyFont="1" applyFill="1" applyBorder="1"/>
    <xf numFmtId="164" fontId="8" fillId="4" borderId="12" xfId="0" applyNumberFormat="1" applyFont="1" applyFill="1" applyBorder="1"/>
    <xf numFmtId="0" fontId="8" fillId="4" borderId="12" xfId="0" applyFont="1" applyFill="1" applyBorder="1"/>
    <xf numFmtId="164" fontId="8" fillId="4" borderId="17" xfId="0" applyNumberFormat="1" applyFont="1" applyFill="1" applyBorder="1"/>
    <xf numFmtId="0" fontId="14" fillId="9" borderId="33" xfId="0" applyFont="1" applyFill="1" applyBorder="1"/>
    <xf numFmtId="164" fontId="8" fillId="4" borderId="35" xfId="0" applyNumberFormat="1" applyFont="1" applyFill="1" applyBorder="1" applyAlignment="1">
      <alignment horizontal="left"/>
    </xf>
    <xf numFmtId="0" fontId="8" fillId="3" borderId="2" xfId="0" applyFont="1" applyFill="1" applyBorder="1"/>
    <xf numFmtId="0" fontId="8" fillId="4" borderId="20" xfId="0" applyFont="1" applyFill="1" applyBorder="1" applyAlignment="1">
      <alignment horizontal="left"/>
    </xf>
    <xf numFmtId="0" fontId="8" fillId="4" borderId="46" xfId="0" applyFont="1" applyFill="1" applyBorder="1"/>
    <xf numFmtId="0" fontId="8" fillId="4" borderId="5" xfId="0" applyFont="1" applyFill="1" applyBorder="1"/>
    <xf numFmtId="0" fontId="0" fillId="3" borderId="32" xfId="0" applyFill="1" applyBorder="1"/>
    <xf numFmtId="0" fontId="0" fillId="3" borderId="3" xfId="0" applyFill="1" applyBorder="1"/>
    <xf numFmtId="0" fontId="8" fillId="3" borderId="3" xfId="0" applyFont="1" applyFill="1" applyBorder="1"/>
    <xf numFmtId="8" fontId="8" fillId="3" borderId="47" xfId="0" applyNumberFormat="1" applyFont="1" applyFill="1" applyBorder="1" applyAlignment="1">
      <alignment horizontal="left"/>
    </xf>
    <xf numFmtId="0" fontId="8" fillId="4" borderId="11" xfId="0" applyFont="1" applyFill="1" applyBorder="1"/>
    <xf numFmtId="0" fontId="12" fillId="10" borderId="34" xfId="0" applyFont="1" applyFill="1" applyBorder="1" applyAlignment="1">
      <alignment horizontal="center" vertical="center"/>
    </xf>
    <xf numFmtId="0" fontId="0" fillId="10" borderId="35" xfId="0" applyFill="1" applyBorder="1"/>
    <xf numFmtId="0" fontId="8" fillId="0" borderId="9" xfId="0" applyFont="1" applyBorder="1" applyAlignment="1">
      <alignment horizontal="left" vertical="center"/>
    </xf>
    <xf numFmtId="0" fontId="8" fillId="0" borderId="13" xfId="0" applyFont="1" applyBorder="1" applyAlignment="1">
      <alignment horizontal="left" vertical="center"/>
    </xf>
    <xf numFmtId="0" fontId="8" fillId="4" borderId="40" xfId="0" applyFont="1" applyFill="1" applyBorder="1"/>
    <xf numFmtId="164" fontId="8" fillId="4" borderId="48" xfId="0" applyNumberFormat="1" applyFont="1" applyFill="1" applyBorder="1"/>
    <xf numFmtId="0" fontId="12" fillId="8" borderId="2" xfId="0" applyFont="1" applyFill="1" applyBorder="1"/>
    <xf numFmtId="0" fontId="14" fillId="8" borderId="4" xfId="0" applyFont="1" applyFill="1" applyBorder="1"/>
    <xf numFmtId="0" fontId="14" fillId="9" borderId="32" xfId="0" applyFont="1" applyFill="1" applyBorder="1" applyAlignment="1">
      <alignment horizontal="left"/>
    </xf>
    <xf numFmtId="0" fontId="8" fillId="4" borderId="49" xfId="0" applyFont="1" applyFill="1" applyBorder="1"/>
    <xf numFmtId="0" fontId="8" fillId="4" borderId="50" xfId="0" applyFont="1" applyFill="1" applyBorder="1"/>
    <xf numFmtId="0" fontId="14" fillId="9" borderId="28" xfId="0" applyFont="1" applyFill="1" applyBorder="1"/>
    <xf numFmtId="0" fontId="8" fillId="4" borderId="10" xfId="0" applyFont="1" applyFill="1" applyBorder="1" applyAlignment="1">
      <alignment horizontal="center"/>
    </xf>
    <xf numFmtId="164" fontId="11" fillId="4" borderId="10" xfId="2" applyNumberFormat="1" applyFont="1" applyFill="1" applyBorder="1" applyAlignment="1" applyProtection="1">
      <alignment horizontal="right"/>
    </xf>
    <xf numFmtId="164" fontId="8" fillId="4" borderId="10" xfId="0" applyNumberFormat="1" applyFont="1" applyFill="1" applyBorder="1"/>
    <xf numFmtId="164" fontId="8" fillId="4" borderId="21" xfId="0" applyNumberFormat="1" applyFont="1" applyFill="1" applyBorder="1"/>
    <xf numFmtId="0" fontId="15" fillId="6" borderId="30" xfId="0" applyFont="1" applyFill="1" applyBorder="1" applyAlignment="1">
      <alignment horizontal="center" vertical="center"/>
    </xf>
    <xf numFmtId="0" fontId="15" fillId="6" borderId="33" xfId="0" applyFont="1" applyFill="1" applyBorder="1" applyAlignment="1">
      <alignment horizontal="center" vertical="center"/>
    </xf>
    <xf numFmtId="0" fontId="5" fillId="0" borderId="40" xfId="0" applyFont="1" applyBorder="1" applyAlignment="1">
      <alignment horizontal="left" vertical="center"/>
    </xf>
    <xf numFmtId="0" fontId="13" fillId="0" borderId="11" xfId="0" applyFont="1" applyBorder="1" applyAlignment="1">
      <alignment horizontal="left" vertical="center"/>
    </xf>
    <xf numFmtId="164" fontId="13" fillId="0" borderId="10" xfId="0" applyNumberFormat="1" applyFont="1" applyBorder="1" applyAlignment="1">
      <alignment horizontal="left" vertical="center"/>
    </xf>
    <xf numFmtId="49" fontId="12" fillId="6" borderId="32" xfId="0" applyNumberFormat="1" applyFont="1" applyFill="1" applyBorder="1"/>
    <xf numFmtId="0" fontId="8" fillId="0" borderId="10" xfId="0" applyFont="1" applyBorder="1"/>
    <xf numFmtId="0" fontId="8" fillId="0" borderId="14" xfId="0" applyFont="1" applyBorder="1"/>
    <xf numFmtId="164" fontId="5" fillId="0" borderId="21" xfId="0" applyNumberFormat="1" applyFont="1" applyBorder="1" applyAlignment="1" applyProtection="1">
      <alignment horizontal="left" vertical="center"/>
      <protection locked="0"/>
    </xf>
    <xf numFmtId="3" fontId="5" fillId="0" borderId="21" xfId="0" applyNumberFormat="1" applyFont="1" applyBorder="1" applyAlignment="1" applyProtection="1">
      <alignment horizontal="left" vertical="center"/>
      <protection locked="0"/>
    </xf>
    <xf numFmtId="4" fontId="5" fillId="0" borderId="21" xfId="0" applyNumberFormat="1" applyFont="1" applyBorder="1" applyAlignment="1" applyProtection="1">
      <alignment horizontal="left" vertical="center"/>
      <protection locked="0"/>
    </xf>
    <xf numFmtId="0" fontId="6" fillId="0" borderId="40" xfId="0" applyFont="1" applyBorder="1" applyAlignment="1">
      <alignment horizontal="center" vertical="center" wrapText="1"/>
    </xf>
    <xf numFmtId="0" fontId="6" fillId="0" borderId="48" xfId="0" applyFont="1" applyBorder="1" applyAlignment="1">
      <alignment horizontal="center" vertical="center" wrapText="1"/>
    </xf>
    <xf numFmtId="0" fontId="10" fillId="0" borderId="43" xfId="0" applyFont="1" applyBorder="1" applyAlignment="1">
      <alignment horizontal="center" vertical="center" wrapText="1"/>
    </xf>
    <xf numFmtId="0" fontId="10" fillId="0" borderId="45" xfId="0" applyFont="1" applyBorder="1" applyAlignment="1">
      <alignment horizontal="center" vertical="center" wrapText="1"/>
    </xf>
    <xf numFmtId="0" fontId="17" fillId="0" borderId="30" xfId="0" applyFont="1" applyBorder="1" applyAlignment="1">
      <alignment horizontal="left" vertical="center" wrapText="1"/>
    </xf>
    <xf numFmtId="0" fontId="4" fillId="0" borderId="33" xfId="0" applyFont="1" applyBorder="1" applyAlignment="1">
      <alignment horizontal="left" vertical="center" wrapText="1"/>
    </xf>
    <xf numFmtId="0" fontId="4" fillId="0" borderId="25" xfId="0" applyFont="1" applyBorder="1" applyAlignment="1">
      <alignment horizontal="left" vertical="center" wrapText="1"/>
    </xf>
    <xf numFmtId="0" fontId="4" fillId="0" borderId="22" xfId="0" applyFont="1" applyBorder="1" applyAlignment="1">
      <alignment horizontal="left" vertical="center" wrapText="1"/>
    </xf>
    <xf numFmtId="0" fontId="4" fillId="0" borderId="43" xfId="0" applyFont="1" applyBorder="1" applyAlignment="1">
      <alignment horizontal="left" vertical="center" wrapText="1"/>
    </xf>
    <xf numFmtId="0" fontId="4" fillId="0" borderId="45" xfId="0" applyFont="1" applyBorder="1" applyAlignment="1">
      <alignment horizontal="left" vertical="center" wrapText="1"/>
    </xf>
  </cellXfs>
  <cellStyles count="3">
    <cellStyle name="Comma" xfId="1" builtinId="3"/>
    <cellStyle name="Currency" xfId="2" builtinId="4"/>
    <cellStyle name="Normal" xfId="0" builtinId="0"/>
  </cellStyles>
  <dxfs count="30">
    <dxf>
      <font>
        <strike val="0"/>
        <outline val="0"/>
        <shadow val="0"/>
        <u val="none"/>
        <vertAlign val="baseline"/>
        <sz val="12"/>
        <color theme="1"/>
        <name val="Century Gothic"/>
        <family val="2"/>
        <scheme val="none"/>
      </font>
      <fill>
        <patternFill patternType="none">
          <fgColor indexed="64"/>
          <bgColor auto="1"/>
        </patternFill>
      </fill>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entury Gothic"/>
        <family val="2"/>
        <scheme val="none"/>
      </font>
      <fill>
        <patternFill patternType="none">
          <fgColor indexed="64"/>
          <bgColor auto="1"/>
        </patternFill>
      </fill>
    </dxf>
    <dxf>
      <border>
        <bottom style="thin">
          <color indexed="64"/>
        </bottom>
      </border>
    </dxf>
    <dxf>
      <font>
        <strike val="0"/>
        <outline val="0"/>
        <shadow val="0"/>
        <u val="none"/>
        <vertAlign val="baseline"/>
        <sz val="12"/>
        <color theme="1"/>
        <name val="Century Gothic"/>
        <family val="2"/>
        <scheme val="none"/>
      </font>
      <fill>
        <patternFill patternType="solid">
          <fgColor indexed="64"/>
          <bgColor theme="4" tint="-0.249977111117893"/>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Century Gothic"/>
        <family val="2"/>
        <scheme val="none"/>
      </font>
      <fill>
        <patternFill patternType="none">
          <fgColor indexed="64"/>
          <bgColor auto="1"/>
        </patternFill>
      </fill>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entury Gothic"/>
        <family val="2"/>
        <scheme val="none"/>
      </font>
      <fill>
        <patternFill patternType="none">
          <fgColor indexed="64"/>
          <bgColor auto="1"/>
        </patternFill>
      </fill>
    </dxf>
    <dxf>
      <border>
        <bottom style="thin">
          <color indexed="64"/>
        </bottom>
      </border>
    </dxf>
    <dxf>
      <font>
        <strike val="0"/>
        <outline val="0"/>
        <shadow val="0"/>
        <u val="none"/>
        <vertAlign val="baseline"/>
        <sz val="12"/>
        <color theme="1"/>
        <name val="Century Gothic"/>
        <family val="2"/>
        <scheme val="none"/>
      </font>
      <fill>
        <patternFill patternType="solid">
          <fgColor indexed="64"/>
          <bgColor theme="4" tint="-0.249977111117893"/>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theme="1"/>
        <name val="Century Gothic"/>
        <family val="2"/>
        <scheme val="none"/>
      </font>
      <fill>
        <patternFill patternType="none">
          <fgColor indexed="64"/>
          <bgColor auto="1"/>
        </patternFill>
      </fill>
      <alignment horizontal="left" vertical="bottom" textRotation="0" wrapText="0" indent="0" justifyLastLine="0" shrinkToFit="0" readingOrder="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entury Gothic"/>
        <family val="2"/>
        <scheme val="none"/>
      </font>
      <fill>
        <patternFill patternType="none">
          <fgColor indexed="64"/>
          <bgColor auto="1"/>
        </patternFill>
      </fill>
      <alignment horizontal="left" vertical="bottom" textRotation="0" wrapText="0" indent="0" justifyLastLine="0" shrinkToFit="0" readingOrder="0"/>
    </dxf>
    <dxf>
      <border>
        <bottom style="thin">
          <color indexed="64"/>
        </bottom>
      </border>
    </dxf>
    <dxf>
      <font>
        <strike val="0"/>
        <outline val="0"/>
        <shadow val="0"/>
        <u val="none"/>
        <vertAlign val="baseline"/>
        <sz val="12"/>
        <color theme="1"/>
        <name val="Century Gothic"/>
        <family val="2"/>
        <scheme val="none"/>
      </font>
      <fill>
        <patternFill patternType="solid">
          <fgColor indexed="64"/>
          <bgColor theme="4" tint="-0.249977111117893"/>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theme="1"/>
        <name val="Century Gothic"/>
        <family val="2"/>
        <scheme val="none"/>
      </font>
      <fill>
        <patternFill patternType="none">
          <fgColor indexed="64"/>
          <bgColor auto="1"/>
        </patternFill>
      </fill>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entury Gothic"/>
        <family val="2"/>
        <scheme val="none"/>
      </font>
      <fill>
        <patternFill patternType="none">
          <fgColor indexed="64"/>
          <bgColor auto="1"/>
        </patternFill>
      </fill>
    </dxf>
    <dxf>
      <border>
        <bottom style="thin">
          <color indexed="64"/>
        </bottom>
      </border>
    </dxf>
    <dxf>
      <font>
        <strike val="0"/>
        <outline val="0"/>
        <shadow val="0"/>
        <u val="none"/>
        <vertAlign val="baseline"/>
        <sz val="12"/>
        <color theme="1"/>
        <name val="Century Gothic"/>
        <family val="2"/>
        <scheme val="none"/>
      </font>
      <fill>
        <patternFill patternType="solid">
          <fgColor indexed="64"/>
          <bgColor theme="4" tint="-0.249977111117893"/>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theme="1"/>
        <name val="Century Gothic"/>
        <family val="2"/>
        <scheme val="none"/>
      </font>
      <fill>
        <patternFill patternType="none">
          <fgColor indexed="64"/>
          <bgColor auto="1"/>
        </patternFill>
      </fill>
      <border diagonalUp="0" diagonalDown="0" outline="0">
        <left/>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entury Gothic"/>
        <family val="2"/>
        <scheme val="none"/>
      </font>
      <fill>
        <patternFill patternType="none">
          <fgColor indexed="64"/>
          <bgColor auto="1"/>
        </patternFill>
      </fill>
    </dxf>
    <dxf>
      <border>
        <bottom style="thin">
          <color indexed="64"/>
        </bottom>
      </border>
    </dxf>
    <dxf>
      <font>
        <strike val="0"/>
        <outline val="0"/>
        <shadow val="0"/>
        <u val="none"/>
        <vertAlign val="baseline"/>
        <sz val="12"/>
        <color theme="1"/>
        <name val="Century Gothic"/>
        <family val="2"/>
        <scheme val="none"/>
      </font>
      <fill>
        <patternFill patternType="solid">
          <fgColor indexed="64"/>
          <bgColor theme="4" tint="-0.249977111117893"/>
        </patternFill>
      </fill>
      <alignment horizontal="center" vertical="bottom"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1692088</xdr:colOff>
      <xdr:row>0</xdr:row>
      <xdr:rowOff>0</xdr:rowOff>
    </xdr:from>
    <xdr:to>
      <xdr:col>1</xdr:col>
      <xdr:colOff>570939</xdr:colOff>
      <xdr:row>0</xdr:row>
      <xdr:rowOff>990600</xdr:rowOff>
    </xdr:to>
    <xdr:pic>
      <xdr:nvPicPr>
        <xdr:cNvPr id="4" name="Picture 3" descr="City of Brighton is committed to fostering inclusivity and accessibility for a diverse population.  If you would like any additional information or clarification about anything within this document, please call 303-655-2072 and we will provide every answer available.">
          <a:extLst>
            <a:ext uri="{FF2B5EF4-FFF2-40B4-BE49-F238E27FC236}">
              <a16:creationId xmlns:a16="http://schemas.microsoft.com/office/drawing/2014/main" id="{676F53AC-62D0-59F2-C368-03E20DB0A0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92088" y="0"/>
          <a:ext cx="1590675" cy="990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31C6C60-BB63-45FE-ACE5-C07CD9E582D6}" name="TypeDD" displayName="TypeDD" ref="K26:K28" totalsRowShown="0" headerRowDxfId="29" dataDxfId="27" headerRowBorderDxfId="28" tableBorderDxfId="26" totalsRowBorderDxfId="25">
  <autoFilter ref="K26:K28" xr:uid="{031C6C60-BB63-45FE-ACE5-C07CD9E582D6}">
    <filterColumn colId="0" hiddenButton="1"/>
  </autoFilter>
  <tableColumns count="1">
    <tableColumn id="1" xr3:uid="{3652C290-C929-406B-A64E-7D6213B020EB}" name="Project Type" dataDxfId="24"/>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A955DA5-90FA-4DA9-B47E-F7A8C7B6D8AB}" name="DistrictDD" displayName="DistrictDD" ref="L26:L28" totalsRowShown="0" headerRowDxfId="23" dataDxfId="21" headerRowBorderDxfId="22" tableBorderDxfId="20" totalsRowBorderDxfId="19">
  <autoFilter ref="L26:L28" xr:uid="{4A955DA5-90FA-4DA9-B47E-F7A8C7B6D8AB}">
    <filterColumn colId="0" hiddenButton="1"/>
  </autoFilter>
  <tableColumns count="1">
    <tableColumn id="1" xr3:uid="{BAE8E720-777D-483F-B6B7-C6D5D4F5E2AC}" name="Waste District" dataDxfId="18"/>
  </tableColumns>
  <tableStyleInfo name="TableStyleMedium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0832734-7E67-432B-9622-6DEDAAA712A4}" name="Table2" displayName="Table2" ref="L2:L8" totalsRowShown="0" headerRowDxfId="17" dataDxfId="15" headerRowBorderDxfId="16" tableBorderDxfId="14" totalsRowBorderDxfId="13">
  <autoFilter ref="L2:L8" xr:uid="{20832734-7E67-432B-9622-6DEDAAA712A4}">
    <filterColumn colId="0" hiddenButton="1"/>
  </autoFilter>
  <tableColumns count="1">
    <tableColumn id="1" xr3:uid="{1EB1ADA2-4217-4677-AFEA-6A6CF9998843}" name="Tap Size" dataDxfId="12"/>
  </tableColumns>
  <tableStyleInfo name="TableStyleMedium2"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4E4D869-7D94-4470-8C6B-12589CD876B8}" name="Table6" displayName="Table6" ref="K2:K13" totalsRowShown="0" headerRowDxfId="11" dataDxfId="9" headerRowBorderDxfId="10" tableBorderDxfId="8" totalsRowBorderDxfId="7">
  <autoFilter ref="K2:K13" xr:uid="{94E4D869-7D94-4470-8C6B-12589CD876B8}">
    <filterColumn colId="0" hiddenButton="1"/>
  </autoFilter>
  <tableColumns count="1">
    <tableColumn id="1" xr3:uid="{F1C7C82A-195F-42B0-934D-3F11173A79D1}" name="Units per Acre" dataDxfId="6"/>
  </tableColumns>
  <tableStyleInfo name="TableStyleMedium2"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5A05558-A532-4AED-AA76-938E9179D786}" name="Table1" displayName="Table1" ref="L9:L11" totalsRowShown="0" headerRowDxfId="5" dataDxfId="3" headerRowBorderDxfId="4" tableBorderDxfId="2" totalsRowBorderDxfId="1">
  <autoFilter ref="L9:L11" xr:uid="{D5A05558-A532-4AED-AA76-938E9179D786}">
    <filterColumn colId="0" hiddenButton="1"/>
  </autoFilter>
  <tableColumns count="1">
    <tableColumn id="1" xr3:uid="{7B0AAD9A-45EA-4B8E-A916-F6CC0DC3B14E}" name="Y/N" dataDxfId="0"/>
  </tableColumns>
  <tableStyleInfo name="TableStyleMedium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47C26-5407-4293-88FB-147E8A5000BD}">
  <dimension ref="A1:H26"/>
  <sheetViews>
    <sheetView showGridLines="0" tabSelected="1" zoomScale="70" zoomScaleNormal="70" workbookViewId="0">
      <selection activeCell="B3" sqref="B3"/>
    </sheetView>
  </sheetViews>
  <sheetFormatPr defaultRowHeight="15" x14ac:dyDescent="0.25"/>
  <cols>
    <col min="1" max="7" width="40.7109375" customWidth="1"/>
  </cols>
  <sheetData>
    <row r="1" spans="1:8" ht="80.25" customHeight="1" thickBot="1" x14ac:dyDescent="0.3">
      <c r="B1" s="3"/>
      <c r="C1" s="2"/>
      <c r="D1" s="2"/>
      <c r="E1" s="2"/>
      <c r="F1" s="2"/>
      <c r="G1" s="1"/>
      <c r="H1" s="4"/>
    </row>
    <row r="2" spans="1:8" ht="24.95" customHeight="1" x14ac:dyDescent="0.3">
      <c r="A2" s="157" t="s">
        <v>30</v>
      </c>
      <c r="B2" s="158" t="s">
        <v>29</v>
      </c>
      <c r="C2" s="172" t="s">
        <v>173</v>
      </c>
      <c r="D2" s="173"/>
      <c r="E2" s="5"/>
    </row>
    <row r="3" spans="1:8" ht="24.95" customHeight="1" x14ac:dyDescent="0.3">
      <c r="A3" s="159" t="s">
        <v>13</v>
      </c>
      <c r="B3" s="165">
        <v>0</v>
      </c>
      <c r="C3" s="174"/>
      <c r="D3" s="175"/>
      <c r="E3" s="5"/>
    </row>
    <row r="4" spans="1:8" ht="24.95" customHeight="1" x14ac:dyDescent="0.3">
      <c r="A4" s="159" t="s">
        <v>2</v>
      </c>
      <c r="B4" s="166">
        <v>0</v>
      </c>
      <c r="C4" s="174"/>
      <c r="D4" s="175"/>
      <c r="E4" s="5"/>
    </row>
    <row r="5" spans="1:8" ht="24.95" customHeight="1" x14ac:dyDescent="0.3">
      <c r="A5" s="159" t="s">
        <v>0</v>
      </c>
      <c r="B5" s="167">
        <v>0.75</v>
      </c>
      <c r="C5" s="174"/>
      <c r="D5" s="175"/>
      <c r="E5" s="5"/>
    </row>
    <row r="6" spans="1:8" ht="24.95" customHeight="1" x14ac:dyDescent="0.3">
      <c r="A6" s="159" t="s">
        <v>1</v>
      </c>
      <c r="B6" s="166">
        <v>0</v>
      </c>
      <c r="C6" s="174"/>
      <c r="D6" s="175"/>
      <c r="E6" s="5"/>
    </row>
    <row r="7" spans="1:8" ht="24.95" customHeight="1" x14ac:dyDescent="0.3">
      <c r="A7" s="159" t="s">
        <v>35</v>
      </c>
      <c r="B7" s="167" t="s">
        <v>33</v>
      </c>
      <c r="C7" s="174"/>
      <c r="D7" s="175"/>
      <c r="E7" s="5"/>
    </row>
    <row r="8" spans="1:8" ht="24.95" customHeight="1" x14ac:dyDescent="0.3">
      <c r="A8" s="159" t="s">
        <v>177</v>
      </c>
      <c r="B8" s="167" t="s">
        <v>171</v>
      </c>
      <c r="C8" s="174"/>
      <c r="D8" s="175"/>
      <c r="E8" s="5"/>
    </row>
    <row r="9" spans="1:8" ht="24.95" customHeight="1" x14ac:dyDescent="0.3">
      <c r="A9" s="159" t="s">
        <v>63</v>
      </c>
      <c r="B9" s="167" t="s">
        <v>6</v>
      </c>
      <c r="C9" s="174"/>
      <c r="D9" s="175"/>
      <c r="E9" s="5"/>
    </row>
    <row r="10" spans="1:8" ht="24.95" customHeight="1" x14ac:dyDescent="0.3">
      <c r="A10" s="159" t="s">
        <v>15</v>
      </c>
      <c r="B10" s="167" t="s">
        <v>6</v>
      </c>
      <c r="C10" s="174"/>
      <c r="D10" s="175"/>
      <c r="E10" s="5"/>
    </row>
    <row r="11" spans="1:8" ht="24.95" customHeight="1" x14ac:dyDescent="0.3">
      <c r="A11" s="159" t="s">
        <v>17</v>
      </c>
      <c r="B11" s="166" t="s">
        <v>27</v>
      </c>
      <c r="C11" s="174"/>
      <c r="D11" s="175"/>
      <c r="E11" s="5"/>
    </row>
    <row r="12" spans="1:8" ht="24.95" customHeight="1" x14ac:dyDescent="0.3">
      <c r="A12" s="159" t="s">
        <v>147</v>
      </c>
      <c r="B12" s="167" t="s">
        <v>6</v>
      </c>
      <c r="C12" s="174"/>
      <c r="D12" s="175"/>
      <c r="E12" s="5"/>
    </row>
    <row r="13" spans="1:8" ht="24.95" customHeight="1" x14ac:dyDescent="0.3">
      <c r="A13" s="159" t="s">
        <v>148</v>
      </c>
      <c r="B13" s="167" t="s">
        <v>6</v>
      </c>
      <c r="C13" s="174"/>
      <c r="D13" s="175"/>
      <c r="E13" s="5"/>
    </row>
    <row r="14" spans="1:8" ht="24.95" customHeight="1" x14ac:dyDescent="0.3">
      <c r="A14" s="159" t="s">
        <v>154</v>
      </c>
      <c r="B14" s="167" t="s">
        <v>6</v>
      </c>
      <c r="C14" s="174"/>
      <c r="D14" s="175"/>
      <c r="E14" s="5"/>
    </row>
    <row r="15" spans="1:8" ht="24.95" customHeight="1" x14ac:dyDescent="0.3">
      <c r="A15" s="159" t="s">
        <v>153</v>
      </c>
      <c r="B15" s="167" t="s">
        <v>6</v>
      </c>
      <c r="C15" s="174"/>
      <c r="D15" s="175"/>
      <c r="E15" s="5"/>
    </row>
    <row r="16" spans="1:8" ht="24.95" customHeight="1" x14ac:dyDescent="0.3">
      <c r="A16" s="160" t="s">
        <v>9</v>
      </c>
      <c r="B16" s="161">
        <f>Data!G17</f>
        <v>38.774999999999999</v>
      </c>
      <c r="C16" s="174"/>
      <c r="D16" s="175"/>
      <c r="E16" s="5"/>
    </row>
    <row r="17" spans="1:5" ht="70.5" customHeight="1" x14ac:dyDescent="0.3">
      <c r="A17" s="168" t="s">
        <v>36</v>
      </c>
      <c r="B17" s="169"/>
      <c r="C17" s="174"/>
      <c r="D17" s="175"/>
      <c r="E17" s="5"/>
    </row>
    <row r="18" spans="1:5" ht="24.95" customHeight="1" thickBot="1" x14ac:dyDescent="0.35">
      <c r="A18" s="170" t="s">
        <v>205</v>
      </c>
      <c r="B18" s="171"/>
      <c r="C18" s="176"/>
      <c r="D18" s="177"/>
      <c r="E18" s="5"/>
    </row>
    <row r="19" spans="1:5" ht="15" customHeight="1" x14ac:dyDescent="0.25"/>
    <row r="20" spans="1:5" ht="15" customHeight="1" x14ac:dyDescent="0.25"/>
    <row r="21" spans="1:5" ht="15" customHeight="1" x14ac:dyDescent="0.25"/>
    <row r="22" spans="1:5" ht="15" customHeight="1" x14ac:dyDescent="0.25"/>
    <row r="23" spans="1:5" ht="15" customHeight="1" x14ac:dyDescent="0.25"/>
    <row r="24" spans="1:5" ht="15" customHeight="1" x14ac:dyDescent="0.25"/>
    <row r="25" spans="1:5" ht="15" customHeight="1" x14ac:dyDescent="0.25"/>
    <row r="26" spans="1:5" ht="15" customHeight="1" x14ac:dyDescent="0.25"/>
  </sheetData>
  <sheetProtection algorithmName="SHA-512" hashValue="ZS32l2i0wZEr5MVip/vm2gv+V4iuaEMPi9FPWBqoO1gWpNgAIQIWLl34BfPvTdmprM4+pkwtgVdWBqNH6Mh6CQ==" saltValue="hGHjm/WlujksBSCAEifvcw==" spinCount="100000" sheet="1" objects="1" scenarios="1"/>
  <mergeCells count="3">
    <mergeCell ref="A17:B17"/>
    <mergeCell ref="A18:B18"/>
    <mergeCell ref="C2:D18"/>
  </mergeCells>
  <dataValidations disablePrompts="1" count="6">
    <dataValidation type="list" allowBlank="1" showInputMessage="1" showErrorMessage="1" sqref="B5" xr:uid="{1E29B99F-3B36-4F85-AA3C-0FC32D7B7B36}">
      <formula1>TapsDD</formula1>
    </dataValidation>
    <dataValidation type="list" allowBlank="1" showInputMessage="1" showErrorMessage="1" sqref="B8" xr:uid="{0708D789-E11D-4387-8F24-B37D6B2673CC}">
      <formula1>WaterDistrictDD</formula1>
    </dataValidation>
    <dataValidation type="list" allowBlank="1" showInputMessage="1" showErrorMessage="1" sqref="B7" xr:uid="{4EAD5F39-FC01-4F23-82BC-669915938AEA}">
      <formula1>ProjectType</formula1>
    </dataValidation>
    <dataValidation type="list" allowBlank="1" showInputMessage="1" showErrorMessage="1" sqref="B9:B10 B12:B15" xr:uid="{2F4C41FD-334C-4964-911E-FAC08DB8091F}">
      <formula1>YesNo</formula1>
    </dataValidation>
    <dataValidation type="list" allowBlank="1" showInputMessage="1" showErrorMessage="1" sqref="B11" xr:uid="{C9E32005-7741-4E6E-BB15-8C5FCF978D37}">
      <formula1>INDIRECT($B$10)</formula1>
    </dataValidation>
    <dataValidation type="list" allowBlank="1" showInputMessage="1" showErrorMessage="1" sqref="B11" xr:uid="{A0BE7DE2-8B64-4A28-BD33-643C5301FD04}">
      <formula1>INDIRECT(B10)</formula1>
    </dataValidation>
  </dataValidation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E7315-F06F-4164-BD4B-8B0C6EBC83A4}">
  <dimension ref="A1:F25"/>
  <sheetViews>
    <sheetView zoomScale="85" zoomScaleNormal="85" workbookViewId="0">
      <pane ySplit="1" topLeftCell="A2" activePane="bottomLeft" state="frozen"/>
      <selection pane="bottomLeft"/>
    </sheetView>
  </sheetViews>
  <sheetFormatPr defaultRowHeight="15" x14ac:dyDescent="0.25"/>
  <cols>
    <col min="1" max="1" width="20.7109375" style="6" customWidth="1"/>
    <col min="2" max="2" width="190.7109375" customWidth="1"/>
    <col min="3" max="3" width="9.140625" customWidth="1"/>
  </cols>
  <sheetData>
    <row r="1" spans="1:6" ht="20.100000000000001" customHeight="1" thickBot="1" x14ac:dyDescent="0.3">
      <c r="A1" s="122" t="s">
        <v>109</v>
      </c>
      <c r="B1" s="123" t="s">
        <v>204</v>
      </c>
      <c r="C1" s="12"/>
      <c r="D1" s="13"/>
      <c r="E1" s="13"/>
      <c r="F1" s="13"/>
    </row>
    <row r="2" spans="1:6" ht="54.95" customHeight="1" x14ac:dyDescent="0.25">
      <c r="A2" s="9" t="s">
        <v>13</v>
      </c>
      <c r="B2" s="15" t="s">
        <v>175</v>
      </c>
    </row>
    <row r="3" spans="1:6" ht="54.95" customHeight="1" x14ac:dyDescent="0.25">
      <c r="A3" s="7" t="s">
        <v>2</v>
      </c>
      <c r="B3" s="16" t="s">
        <v>39</v>
      </c>
    </row>
    <row r="4" spans="1:6" ht="54.95" customHeight="1" x14ac:dyDescent="0.25">
      <c r="A4" s="7" t="s">
        <v>43</v>
      </c>
      <c r="B4" s="16" t="s">
        <v>111</v>
      </c>
    </row>
    <row r="5" spans="1:6" ht="54.95" customHeight="1" x14ac:dyDescent="0.25">
      <c r="A5" s="7" t="s">
        <v>1</v>
      </c>
      <c r="B5" s="16" t="s">
        <v>40</v>
      </c>
    </row>
    <row r="6" spans="1:6" ht="54.95" customHeight="1" x14ac:dyDescent="0.25">
      <c r="A6" s="7" t="s">
        <v>35</v>
      </c>
      <c r="B6" s="16" t="s">
        <v>172</v>
      </c>
    </row>
    <row r="7" spans="1:6" ht="54.95" customHeight="1" x14ac:dyDescent="0.25">
      <c r="A7" s="7" t="s">
        <v>177</v>
      </c>
      <c r="B7" s="16" t="s">
        <v>178</v>
      </c>
    </row>
    <row r="8" spans="1:6" ht="54.95" customHeight="1" x14ac:dyDescent="0.25">
      <c r="A8" s="7" t="s">
        <v>63</v>
      </c>
      <c r="B8" s="16" t="s">
        <v>110</v>
      </c>
    </row>
    <row r="9" spans="1:6" ht="54.95" customHeight="1" x14ac:dyDescent="0.25">
      <c r="A9" s="7" t="s">
        <v>15</v>
      </c>
      <c r="B9" s="16" t="s">
        <v>41</v>
      </c>
    </row>
    <row r="10" spans="1:6" ht="54.95" customHeight="1" x14ac:dyDescent="0.25">
      <c r="A10" s="7" t="s">
        <v>17</v>
      </c>
      <c r="B10" s="16" t="s">
        <v>161</v>
      </c>
    </row>
    <row r="11" spans="1:6" ht="54.95" customHeight="1" x14ac:dyDescent="0.25">
      <c r="A11" s="124" t="s">
        <v>147</v>
      </c>
      <c r="B11" s="125" t="s">
        <v>149</v>
      </c>
    </row>
    <row r="12" spans="1:6" ht="54.95" customHeight="1" x14ac:dyDescent="0.25">
      <c r="A12" s="124" t="s">
        <v>148</v>
      </c>
      <c r="B12" s="125" t="s">
        <v>165</v>
      </c>
    </row>
    <row r="13" spans="1:6" ht="54.95" customHeight="1" x14ac:dyDescent="0.25">
      <c r="A13" s="124" t="s">
        <v>154</v>
      </c>
      <c r="B13" s="125" t="s">
        <v>166</v>
      </c>
    </row>
    <row r="14" spans="1:6" ht="54.95" customHeight="1" x14ac:dyDescent="0.25">
      <c r="A14" s="124" t="s">
        <v>153</v>
      </c>
      <c r="B14" s="125" t="s">
        <v>167</v>
      </c>
    </row>
    <row r="15" spans="1:6" ht="54.95" customHeight="1" x14ac:dyDescent="0.25">
      <c r="A15" s="124" t="s">
        <v>174</v>
      </c>
      <c r="B15" s="125" t="s">
        <v>176</v>
      </c>
    </row>
    <row r="16" spans="1:6" ht="54.95" customHeight="1" thickBot="1" x14ac:dyDescent="0.3">
      <c r="A16" s="8" t="s">
        <v>42</v>
      </c>
      <c r="B16" s="14" t="s">
        <v>182</v>
      </c>
    </row>
    <row r="17" spans="1:2" ht="15.75" thickBot="1" x14ac:dyDescent="0.3"/>
    <row r="18" spans="1:2" x14ac:dyDescent="0.25">
      <c r="A18" s="141" t="s">
        <v>145</v>
      </c>
      <c r="B18" s="142"/>
    </row>
    <row r="19" spans="1:2" ht="17.25" x14ac:dyDescent="0.3">
      <c r="A19" s="143" t="s">
        <v>160</v>
      </c>
      <c r="B19" s="163" t="s">
        <v>141</v>
      </c>
    </row>
    <row r="20" spans="1:2" ht="17.25" x14ac:dyDescent="0.3">
      <c r="A20" s="143" t="s">
        <v>179</v>
      </c>
      <c r="B20" s="163" t="s">
        <v>143</v>
      </c>
    </row>
    <row r="21" spans="1:2" ht="17.25" x14ac:dyDescent="0.3">
      <c r="A21" s="143" t="s">
        <v>142</v>
      </c>
      <c r="B21" s="163" t="s">
        <v>144</v>
      </c>
    </row>
    <row r="22" spans="1:2" ht="17.25" x14ac:dyDescent="0.3">
      <c r="A22" s="143" t="s">
        <v>146</v>
      </c>
      <c r="B22" s="163" t="s">
        <v>150</v>
      </c>
    </row>
    <row r="23" spans="1:2" ht="17.25" x14ac:dyDescent="0.3">
      <c r="A23" s="143" t="s">
        <v>159</v>
      </c>
      <c r="B23" s="163" t="s">
        <v>155</v>
      </c>
    </row>
    <row r="24" spans="1:2" ht="17.25" x14ac:dyDescent="0.3">
      <c r="A24" s="143" t="s">
        <v>157</v>
      </c>
      <c r="B24" s="163" t="s">
        <v>158</v>
      </c>
    </row>
    <row r="25" spans="1:2" ht="18" thickBot="1" x14ac:dyDescent="0.35">
      <c r="A25" s="144" t="s">
        <v>156</v>
      </c>
      <c r="B25" s="164" t="s">
        <v>163</v>
      </c>
    </row>
  </sheetData>
  <sheetProtection algorithmName="SHA-512" hashValue="q2MAU83lyZ0RSpxC4v4F5q6xQ7uUQ7HPnBvlLPDx/uV+xE7q0WgsXThM0U5WzTWxRUiH/bAzvLgaRPcYG1T+xQ==" saltValue="IA41LLKy87ePsOWBRSqbVw=="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3FF10-DC0F-4F45-8BEB-4D2BD68AFB95}">
  <dimension ref="A1:T162"/>
  <sheetViews>
    <sheetView zoomScale="85" zoomScaleNormal="85" workbookViewId="0">
      <selection activeCell="C2" sqref="C2"/>
    </sheetView>
  </sheetViews>
  <sheetFormatPr defaultRowHeight="15" x14ac:dyDescent="0.25"/>
  <cols>
    <col min="1" max="14" width="20.7109375" customWidth="1"/>
    <col min="15" max="19" width="15.7109375" customWidth="1"/>
  </cols>
  <sheetData>
    <row r="1" spans="1:12" ht="16.5" thickBot="1" x14ac:dyDescent="0.3">
      <c r="A1" s="60"/>
      <c r="B1" s="109" t="s">
        <v>129</v>
      </c>
      <c r="C1" s="162" t="s">
        <v>203</v>
      </c>
      <c r="D1" s="58"/>
      <c r="E1" s="110" t="s">
        <v>131</v>
      </c>
      <c r="F1" s="59"/>
      <c r="G1" s="152"/>
      <c r="H1" s="149" t="s">
        <v>77</v>
      </c>
      <c r="I1" s="130"/>
      <c r="J1" s="111" t="s">
        <v>138</v>
      </c>
      <c r="K1" s="147" t="s">
        <v>112</v>
      </c>
      <c r="L1" s="148"/>
    </row>
    <row r="2" spans="1:12" ht="17.25" x14ac:dyDescent="0.3">
      <c r="A2" s="61" t="s">
        <v>183</v>
      </c>
      <c r="B2" s="69"/>
      <c r="C2" s="136"/>
      <c r="D2" s="42" t="s">
        <v>67</v>
      </c>
      <c r="E2" s="55" t="s">
        <v>76</v>
      </c>
      <c r="F2" s="81"/>
      <c r="G2" s="153" t="s">
        <v>64</v>
      </c>
      <c r="H2" s="150" t="s">
        <v>3</v>
      </c>
      <c r="I2" s="131">
        <f>Calculator!B3</f>
        <v>0</v>
      </c>
      <c r="J2" s="126" t="s">
        <v>132</v>
      </c>
      <c r="K2" s="100" t="s">
        <v>26</v>
      </c>
      <c r="L2" s="100" t="s">
        <v>37</v>
      </c>
    </row>
    <row r="3" spans="1:12" ht="17.25" x14ac:dyDescent="0.3">
      <c r="A3" s="43" t="s">
        <v>84</v>
      </c>
      <c r="B3" s="57" t="s">
        <v>64</v>
      </c>
      <c r="C3" s="137"/>
      <c r="D3" s="18" t="s">
        <v>73</v>
      </c>
      <c r="E3" s="19" t="s">
        <v>164</v>
      </c>
      <c r="F3" s="20"/>
      <c r="G3" s="154">
        <f>IF(I12="No",0.0375*0.5*I2,0.025*0.5*I2)</f>
        <v>0</v>
      </c>
      <c r="H3" s="81" t="s">
        <v>8</v>
      </c>
      <c r="I3" s="52">
        <f>Calculator!B4</f>
        <v>0</v>
      </c>
      <c r="J3" s="127">
        <f>IF(I11="No",G14*0.65,189)</f>
        <v>15.275</v>
      </c>
      <c r="K3" s="27" t="s">
        <v>27</v>
      </c>
      <c r="L3" s="28">
        <v>0.75</v>
      </c>
    </row>
    <row r="4" spans="1:12" ht="17.25" x14ac:dyDescent="0.3">
      <c r="A4" s="22" t="s">
        <v>85</v>
      </c>
      <c r="B4" s="31">
        <v>23.5</v>
      </c>
      <c r="C4" s="137"/>
      <c r="D4" s="18" t="s">
        <v>79</v>
      </c>
      <c r="E4" s="19" t="s">
        <v>137</v>
      </c>
      <c r="F4" s="20"/>
      <c r="G4" s="155">
        <f>SUM(J3+J5+J7+J11+J9)</f>
        <v>15.275</v>
      </c>
      <c r="H4" s="81" t="s">
        <v>14</v>
      </c>
      <c r="I4" s="53">
        <f>Calculator!B5</f>
        <v>0.75</v>
      </c>
      <c r="J4" s="128" t="s">
        <v>135</v>
      </c>
      <c r="K4" s="27" t="s">
        <v>11</v>
      </c>
      <c r="L4" s="28">
        <v>1</v>
      </c>
    </row>
    <row r="5" spans="1:12" ht="17.25" x14ac:dyDescent="0.3">
      <c r="A5" s="22" t="s">
        <v>86</v>
      </c>
      <c r="B5" s="32" t="s">
        <v>93</v>
      </c>
      <c r="C5" s="137"/>
      <c r="D5" s="18" t="s">
        <v>105</v>
      </c>
      <c r="E5" s="19" t="s">
        <v>128</v>
      </c>
      <c r="F5" s="20"/>
      <c r="G5" s="155" cm="1">
        <f t="array" ref="G5">_xlfn.IFS(I4=0.75,(I5*B44),I4=1,(I5*B45),I4=1.5,(I5*B46),I4=2,(I5*B47),I4=3,(I5*B48),I4=4,(I5*B49))</f>
        <v>0</v>
      </c>
      <c r="H5" s="81" t="s">
        <v>1</v>
      </c>
      <c r="I5" s="52">
        <f>Calculator!B6</f>
        <v>0</v>
      </c>
      <c r="J5" s="127">
        <f>IF(I6="Residential",SUM(I3*B125),0)</f>
        <v>0</v>
      </c>
      <c r="K5" s="27" t="s">
        <v>18</v>
      </c>
      <c r="L5" s="28">
        <v>1.5</v>
      </c>
    </row>
    <row r="6" spans="1:12" ht="17.25" x14ac:dyDescent="0.3">
      <c r="A6" s="22" t="s">
        <v>87</v>
      </c>
      <c r="B6" s="32" t="s">
        <v>94</v>
      </c>
      <c r="C6" s="137"/>
      <c r="D6" s="18" t="s">
        <v>101</v>
      </c>
      <c r="E6" s="19" t="s">
        <v>127</v>
      </c>
      <c r="F6" s="20"/>
      <c r="G6" s="155" cm="1">
        <f t="array" ref="G6">_xlfn.IFS(AND(I4=0.75,I6="Residential",I9="Yes"),B31*I3,AND(I4=1,I6="Residential",I9="Yes"),B32*I3,AND(I4=1.5,I6="Residential",I9="Yes"),B33*I3,AND(I4=2,I6="Residential",I9="Yes"),B34*I3,AND(I4=3,I6="Residential",I9="Yes"),B35*I3,AND(I4=4,I6="Residential",I9="Yes"),B36*I3,AND(I6="Multi-Unit",I9="Yes"),B39*I3+7168,AND(I6="Office",I9="Yes",I4=0.75),B31*I3,AND(I4=1,I6="Office",I9="Yes"),B32*I3,AND(I4=1.5,I6="Office",I9="Yes"),B33*I3,AND(I4=2,I6="Office",I9="Yes"),B34*I3,AND(I4=3,I6="Office",I9="Yes"),B35*I3,AND(I4=4,I6="Office",I9="Yes"),B36*I3,AND(I4=0.75,I6="Commercial",I9="Yes"),B31*I3,AND(I4=1,I6="Commercial",I9="Yes"),B32*I3,AND(I4=1.5,I6="Commercial",I9="Yes"),B33*I3,AND(I4=2,I6="Commercial",I9="Yes"),B34*I3,AND(I4=3,I6="Commercial",I9="Yes"),B35*I3,AND(I4=4,I6="Commercial",I9="Yes"),B36*I3,AND(I4=0.75,I6="Retail",I9="Yes"),B31*I3,AND(I4=1,I6="Retail",I9="Yes"),B32*I3,AND(I4=1.5,I6="Retail",I9="Yes"),B33*I3,AND(I4=2,I6="Retail",I9="Yes"),B34*I3,AND(I4=3,I6="Retail",I9="Yes"),B35*I3,AND(I4=4,I6="Retail",I9="Yes"),B36*I3,AND(I4=0.75,I6="Industrial",I9="Yes"),B31*I3,AND(I4=1,I6="Industrial",I9="Yes"),B32*I3,AND(I4=1.5,I6="Industrial",I9="Yes"),B33*I3,AND(I4=2,I6="Industrial",I9="Yes"),B34*I3,AND(I4=3,I6="Industrial",I9="Yes"),B35*I3,AND(I4=4,I6="Industrial",I9="Yes"),B36*I3,AND(I4=0.75,I6="Residential",I9="No"),B111*I3,AND(I4=1,I6="Residential",I9="No"),B112*I3,AND(I4=1.5,I6="Residential",I9="No"),B113*I3,AND(I4=2,I6="Residential",I9="No"),B114*I3,AND(I4=3,I6="Residential",I9="No"),B115*I3,AND(I4=4,I6="Residential",I9="No"),B116*I3,AND(I6="Multi-Unit",I9="No"),B121*I3+5931,AND(I6="Office",I4=0.75,I9="No"),B111*I3,AND(I4=1,I6="Office",I9="No"),B112*I3,AND(I4=1.5,I6="Office",I9="No"),B113*I3,AND(I4=2,I6="Office",I9="No"),B114*I3,AND(I4=3,I6="Office",I9="No"),B115*I3,AND(I4=4,I6="Office",I9="No"),B116*I3,AND(I4=0.75,I6="Commercial",I9="No"),B111*I3,AND(I4=1,I6="Commercial",I9="No"),B112*I3,AND(I4=1.5,I6="Commercial",I9="No"),B33*I3,AND(I4=2,I6="Commercial",I9="No"),B114*I3,AND(I4=3,I6="Commercial",I9="No"),B115*I3,AND(I4=4,I6="Commercial",I9="No"),B116*I3,AND(I4=0.75,I6="Retail",I9="No"),B111*I3,AND(I4=1,I6="Retail",I9="No"),B112*I3,AND(I4=1.5,I6="Retail",I9="No"),B113*I3,AND(I4=2,I6="Retail",I9="No"),B114*I3,AND(I4=3,I6="Retail",I9="No"),B115*I3,AND(I4=4,I6="Retail",I9="No"),B116*I3,AND(I4=0.75,I6="Industrial",I9="No"),B111*I3,AND(I4=1,I6="Industrial",I9="No"),B112*I3,AND(I4=1.5,I6="Industrial",I9="No"),B113*I3,AND(I4=2,I6="Industrial",I9="No"),B114*I3,AND(I4=3,I6="Industrial",I9="No"),B115*I3,AND(I4=4,I6="Industrial",I9="No"),B116*I3)</f>
        <v>0</v>
      </c>
      <c r="H6" s="81" t="s">
        <v>35</v>
      </c>
      <c r="I6" s="53" t="str">
        <f>Calculator!B7</f>
        <v>Residential</v>
      </c>
      <c r="J6" s="128" t="s">
        <v>134</v>
      </c>
      <c r="K6" s="27" t="s">
        <v>20</v>
      </c>
      <c r="L6" s="28">
        <v>2</v>
      </c>
    </row>
    <row r="7" spans="1:12" ht="17.25" x14ac:dyDescent="0.3">
      <c r="A7" s="22" t="s">
        <v>88</v>
      </c>
      <c r="B7" s="32" t="s">
        <v>95</v>
      </c>
      <c r="C7" s="137"/>
      <c r="D7" s="18" t="s">
        <v>100</v>
      </c>
      <c r="E7" s="19" t="s">
        <v>108</v>
      </c>
      <c r="F7" s="20"/>
      <c r="G7" s="155" cm="1">
        <f t="array" ref="G7">_xlfn.IFS(AND(I6="Residential",I4=0.75),(B55*I3),AND(I6="Residential",I4=1),(B56*I3),AND(I6="Residential",I4=1.5),(B57*I3),AND(I6="Residential",I4=2),(B58*I3),AND(I6="Residential",I4=3),(B59*I3),AND(I6="Residential",I4=4),(B60*I3),AND(I6="Multi-Unit",I10="Multi-Unit"),((B66*I3)+294),AND(I6="Multi-Unit",I10="0 to 3"),(B96*I3),AND(I6="Multi-Unit",I10="&gt; 3 to 4"),(B97*I3),AND(I6="Multi-Unit",I10="&gt; 4 to 5"),(B98*I3),AND(I6="Multi-Unit",I10="&gt; 5 to 6"),(B99*I3),AND(I6="Multi-Unit",I10="&gt; 6 to 7"),(B100*I3),AND(I6="Multi-Unit",I10="&gt; 7 to 9"),(B101*I3),AND(I6="Multi-Unit",I10="&gt; 9 to 10"),(B102*I3),AND(I6="Multi-Unit",I10="&gt; 10 to 11"),(B103*I3),AND(I6="Multi-Unit",I10="&gt; 11"),(B104*I3),AND(I6="Office",I4=0.75),(B55*I3),AND(I6="Office",I4=1),(B56*I3),AND(I6="Office",I4=1.5),(B57*I3),AND(I6="Office",I4=2),(B58*I3),AND(I6="Office",I4=3),(B59*I3),AND(I6="Office",I4=4),(B60*I3),AND(I6="Commercial",I4=0.75),(B55*I3),AND(I6="Commercial",I4=1),(B56*I3),AND(I6="Commercial",I4=1.5),(B57*I3),AND(I6="Commercial",I4=2),(B58*I3),AND(I6="Commercial",I4=3),(B59*I3),AND(I6="Commercial",I4=4),(B60*I3),AND(I6="Retail",I4=0.75),(B55*I3),AND(I6="Retail",I4=1),(B56*I3),AND(I6="Retail",I4=1.5),(B57*I3),AND(I6="Retail",I4=2),(B58*I3),AND(I6="Retail",I4=3),(B59*I3),AND(I6="Retail",I4=4),(B60*I3),AND(I6="Industrial",I4=0.75),(B55*I3),AND(I6="Industrial",I4=1),(B56*I3),AND(I6="Industrial",I4=1.5),(B57*I3),AND(I6="Industrial",I4=2),(B58*I3),AND(I6="Industrial",I4=3),(B59*I3),AND(I6="Industrial",I4=4),(B60*I3))</f>
        <v>0</v>
      </c>
      <c r="H7" s="81" t="s">
        <v>75</v>
      </c>
      <c r="I7" s="53" t="str">
        <f>Calculator!B8</f>
        <v>Metro Water Recovery</v>
      </c>
      <c r="J7" s="127">
        <f>SUM(I5*B126)</f>
        <v>0</v>
      </c>
      <c r="K7" s="27" t="s">
        <v>19</v>
      </c>
      <c r="L7" s="28">
        <v>3</v>
      </c>
    </row>
    <row r="8" spans="1:12" ht="17.25" x14ac:dyDescent="0.3">
      <c r="A8" s="22" t="s">
        <v>89</v>
      </c>
      <c r="B8" s="32" t="s">
        <v>96</v>
      </c>
      <c r="C8" s="137"/>
      <c r="D8" s="18" t="s">
        <v>106</v>
      </c>
      <c r="E8" s="19" t="s">
        <v>120</v>
      </c>
      <c r="F8" s="20"/>
      <c r="G8" s="155" cm="1">
        <f t="array" ref="G8">_xlfn.IFS(AND(I7="Lochbuie",I4=0.75),(B82*I5),AND(I7="Lochbuie",I4=1),(B83*I5),AND(I7="Lochbuie",I4=1.5),(B84*I5),AND(I7="Lochbuie",I4=2),(B85*I5),AND(I7="Lochbuie",I4=3),(B86*I5),AND(I7="Lochbuie",I4=4),(B87*I5),AND(I7="Metro Water Recovery",I4=0.75),(B70*I5),AND(I7="Metro Water Recovery",I4=1),(B70*I5),AND(I7="Metro Water Recovery",I4=1.5),(B70*I5),AND(I7="Metro Water Recovery",I4=2),(B70*I5),AND(I7="Metro Water Recovery",I4=3),(B70*I5),AND(I7="Metro Water Recovery",I4=4),(B70*I5))</f>
        <v>0</v>
      </c>
      <c r="H8" s="81" t="s">
        <v>74</v>
      </c>
      <c r="I8" s="53" t="str">
        <f>Calculator!B9</f>
        <v>No</v>
      </c>
      <c r="J8" s="128" t="s">
        <v>133</v>
      </c>
      <c r="K8" s="27" t="s">
        <v>21</v>
      </c>
      <c r="L8" s="28">
        <v>4</v>
      </c>
    </row>
    <row r="9" spans="1:12" ht="17.25" x14ac:dyDescent="0.3">
      <c r="A9" s="22" t="s">
        <v>90</v>
      </c>
      <c r="B9" s="32" t="s">
        <v>97</v>
      </c>
      <c r="C9" s="65"/>
      <c r="D9" s="18" t="s">
        <v>31</v>
      </c>
      <c r="E9" s="19" t="s">
        <v>113</v>
      </c>
      <c r="F9" s="20"/>
      <c r="G9" s="155" cm="1">
        <f t="array" ref="G9">_xlfn.IFS(I6="Residential",(B14*I3),I6="Multi-Unit",(B15*I3),I6="Office",(B16*#REF!),I6="Commercial",(B17*#REF!),I6="Retail",(B17*#REF!),I6="Industrial",(B18*#REF!))</f>
        <v>0</v>
      </c>
      <c r="H9" s="81" t="s">
        <v>16</v>
      </c>
      <c r="I9" s="53" t="str">
        <f>Calculator!B10</f>
        <v>No</v>
      </c>
      <c r="J9" s="127">
        <f>B40*I5</f>
        <v>0</v>
      </c>
      <c r="K9" s="27" t="s">
        <v>22</v>
      </c>
      <c r="L9" s="26" t="s">
        <v>4</v>
      </c>
    </row>
    <row r="10" spans="1:12" ht="17.25" x14ac:dyDescent="0.3">
      <c r="A10" s="22" t="s">
        <v>91</v>
      </c>
      <c r="B10" s="32" t="s">
        <v>98</v>
      </c>
      <c r="C10" s="138"/>
      <c r="D10" s="18" t="s">
        <v>32</v>
      </c>
      <c r="E10" s="19" t="s">
        <v>114</v>
      </c>
      <c r="F10" s="20"/>
      <c r="G10" s="155" cm="1">
        <f t="array" ref="G10">_xlfn.IFS(I6="Residential",((B21+B23)*I3),I6="Multi-Unit",((B21+B23)*I3),TRUE,0)</f>
        <v>0</v>
      </c>
      <c r="H10" s="81" t="s">
        <v>17</v>
      </c>
      <c r="I10" s="53" t="str">
        <f>Calculator!B11</f>
        <v>NA</v>
      </c>
      <c r="J10" s="128" t="s">
        <v>136</v>
      </c>
      <c r="K10" s="27" t="s">
        <v>23</v>
      </c>
      <c r="L10" s="27" t="s">
        <v>6</v>
      </c>
    </row>
    <row r="11" spans="1:12" ht="18" thickBot="1" x14ac:dyDescent="0.35">
      <c r="A11" s="82" t="s">
        <v>92</v>
      </c>
      <c r="B11" s="85" t="s">
        <v>99</v>
      </c>
      <c r="C11" s="139"/>
      <c r="D11" s="18" t="s">
        <v>168</v>
      </c>
      <c r="E11" s="19" t="s">
        <v>115</v>
      </c>
      <c r="F11" s="20"/>
      <c r="G11" s="155" cm="1">
        <f t="array" ref="G11">_xlfn.IFS(I6="Residential",(B26*I3),I6="Multi-Unit",(B27*I3),I6="Commercial",0,I6="Office",0,I6="Industrial",0,I6="Retail",0)</f>
        <v>0</v>
      </c>
      <c r="H11" s="81" t="s">
        <v>147</v>
      </c>
      <c r="I11" s="53" t="str">
        <f>Calculator!B12</f>
        <v>No</v>
      </c>
      <c r="J11" s="129">
        <f>IF(I6="Residential",SUM(I3*B127),0)</f>
        <v>0</v>
      </c>
      <c r="K11" s="27" t="s">
        <v>24</v>
      </c>
      <c r="L11" s="102" t="s">
        <v>5</v>
      </c>
    </row>
    <row r="12" spans="1:12" ht="17.25" x14ac:dyDescent="0.3">
      <c r="A12" s="73" t="s">
        <v>184</v>
      </c>
      <c r="B12" s="74"/>
      <c r="C12" s="74"/>
      <c r="D12" s="18" t="s">
        <v>80</v>
      </c>
      <c r="E12" s="80" t="s">
        <v>122</v>
      </c>
      <c r="F12" s="81"/>
      <c r="G12" s="155" cm="1">
        <f t="array" ref="G12">_xlfn.IFS(I10="NA",0,I10="0 to 3",(B96*I3),I10="&gt; 3 to 4",(B97*I3),I10="&gt; 4 to 5",(B98*I3),I10="&gt; 5 to 6",(B99*I3),I10="&gt; 6 to 7",(B100*I3),I10="&gt; 7 to 9",(B101*I3),I10="&gt; 9 to 10",(B102*I3),I10="&gt; 10 to 11",(B103*I3),I10="&gt; 11",(B104*I3),I10="Multi-Unit",(B105*I3))</f>
        <v>0</v>
      </c>
      <c r="H12" s="81" t="s">
        <v>148</v>
      </c>
      <c r="I12" s="53" t="str">
        <f>Calculator!B13</f>
        <v>No</v>
      </c>
      <c r="J12" s="17"/>
      <c r="K12" s="101" t="s">
        <v>25</v>
      </c>
      <c r="L12" s="17"/>
    </row>
    <row r="13" spans="1:12" ht="17.25" x14ac:dyDescent="0.3">
      <c r="A13" s="56" t="s">
        <v>67</v>
      </c>
      <c r="B13" s="40" t="s">
        <v>64</v>
      </c>
      <c r="C13" s="57" t="s">
        <v>65</v>
      </c>
      <c r="D13" s="18" t="s">
        <v>83</v>
      </c>
      <c r="E13" s="80" t="s">
        <v>116</v>
      </c>
      <c r="F13" s="81"/>
      <c r="G13" s="155" cm="1">
        <f t="array" ref="G13">_xlfn.IFS(AND(I6="Residential",I8="No"),(B91*I3),AND(I6="Multi-Unit",I8="No"),(B92*I3),TRUE,(0))</f>
        <v>0</v>
      </c>
      <c r="H13" s="81" t="s">
        <v>154</v>
      </c>
      <c r="I13" s="53" t="str">
        <f>Calculator!B14</f>
        <v>No</v>
      </c>
      <c r="J13" s="17"/>
      <c r="K13" s="101" t="s">
        <v>28</v>
      </c>
      <c r="L13" s="17"/>
    </row>
    <row r="14" spans="1:12" ht="18" thickBot="1" x14ac:dyDescent="0.35">
      <c r="A14" s="22" t="s">
        <v>10</v>
      </c>
      <c r="B14" s="38">
        <v>3638</v>
      </c>
      <c r="C14" s="132" t="s">
        <v>45</v>
      </c>
      <c r="D14" s="133" t="s">
        <v>81</v>
      </c>
      <c r="E14" s="134" t="s">
        <v>139</v>
      </c>
      <c r="F14" s="135"/>
      <c r="G14" s="156">
        <f>IF(I2&lt;=500,23.5,IF(I2&lt;=2000,(23.5+(I2-500)/100*3.05),IF(I2&lt;=25000,(69.25+(I2-2000)/1000*14),IF(I2&lt;=50000,(391.25+(I2-25000)/1000*10.1),IF(I2&lt;=100000,(643.75+(I2-50000)/1000*7),IF(I2&lt;=500000,(993.75+(I2-100000)/1000*5.6),IF(I2&lt;=1000000,(3233.75+(I2-500000)/1000*4.75),IF(I2&gt;1000000,(5608.75+(I2-1000000)/1000*3.15),"error"))))))))</f>
        <v>23.5</v>
      </c>
      <c r="H14" s="151" t="s">
        <v>153</v>
      </c>
      <c r="I14" s="54" t="str">
        <f>Calculator!B15</f>
        <v>No</v>
      </c>
      <c r="J14" s="17"/>
      <c r="K14" s="79" t="s">
        <v>78</v>
      </c>
      <c r="L14" s="103"/>
    </row>
    <row r="15" spans="1:12" ht="17.25" x14ac:dyDescent="0.3">
      <c r="A15" s="22" t="s">
        <v>12</v>
      </c>
      <c r="B15" s="38">
        <v>3105</v>
      </c>
      <c r="C15" s="132" t="s">
        <v>45</v>
      </c>
      <c r="D15" s="140" t="s">
        <v>151</v>
      </c>
      <c r="E15" s="80" t="s">
        <v>162</v>
      </c>
      <c r="F15" s="81"/>
      <c r="G15" s="127">
        <f>IF(AND(I6="Residential",I13="Yes"),I3*151,0)</f>
        <v>0</v>
      </c>
      <c r="H15" s="17"/>
      <c r="I15" s="17"/>
      <c r="J15" s="17"/>
      <c r="K15" s="27" t="s">
        <v>6</v>
      </c>
      <c r="L15" s="88" t="s">
        <v>5</v>
      </c>
    </row>
    <row r="16" spans="1:12" ht="18" thickBot="1" x14ac:dyDescent="0.35">
      <c r="A16" s="22" t="s">
        <v>46</v>
      </c>
      <c r="B16" s="38">
        <v>1.03</v>
      </c>
      <c r="C16" s="132" t="s">
        <v>48</v>
      </c>
      <c r="D16" s="145" t="s">
        <v>152</v>
      </c>
      <c r="E16" s="134" t="s">
        <v>162</v>
      </c>
      <c r="F16" s="135"/>
      <c r="G16" s="146">
        <f>IF(AND(I6="Residential",I14="Yes"),I3*149,0)</f>
        <v>0</v>
      </c>
      <c r="H16" s="17"/>
      <c r="I16" s="17"/>
      <c r="J16" s="17"/>
      <c r="K16" s="27" t="s">
        <v>11</v>
      </c>
      <c r="L16" s="88" t="s">
        <v>27</v>
      </c>
    </row>
    <row r="17" spans="1:13" ht="18" thickBot="1" x14ac:dyDescent="0.35">
      <c r="A17" s="22" t="s">
        <v>47</v>
      </c>
      <c r="B17" s="38">
        <v>0.68</v>
      </c>
      <c r="C17" s="24" t="s">
        <v>48</v>
      </c>
      <c r="D17" s="21" t="s">
        <v>82</v>
      </c>
      <c r="E17" s="77" t="s">
        <v>107</v>
      </c>
      <c r="F17" s="77"/>
      <c r="G17" s="78">
        <f>IFERROR(SUM(G3:G16),"Review Entries")</f>
        <v>38.774999999999999</v>
      </c>
      <c r="H17" s="17"/>
      <c r="I17" s="17"/>
      <c r="J17" s="17"/>
      <c r="K17" s="27" t="s">
        <v>18</v>
      </c>
      <c r="L17" s="27" t="s">
        <v>11</v>
      </c>
    </row>
    <row r="18" spans="1:13" ht="18" thickBot="1" x14ac:dyDescent="0.35">
      <c r="A18" s="29" t="s">
        <v>49</v>
      </c>
      <c r="B18" s="39">
        <v>0.43</v>
      </c>
      <c r="C18" s="30" t="s">
        <v>48</v>
      </c>
      <c r="D18" s="17"/>
      <c r="E18" s="121"/>
      <c r="F18" s="17"/>
      <c r="G18" s="17"/>
      <c r="H18" s="17"/>
      <c r="I18" s="17"/>
      <c r="J18" s="17"/>
      <c r="K18" s="27" t="s">
        <v>20</v>
      </c>
      <c r="L18" s="17"/>
    </row>
    <row r="19" spans="1:13" ht="17.25" x14ac:dyDescent="0.3">
      <c r="A19" s="61" t="s">
        <v>185</v>
      </c>
      <c r="B19" s="62"/>
      <c r="C19" s="63"/>
      <c r="D19" s="98"/>
      <c r="E19" s="121"/>
      <c r="F19" s="17"/>
      <c r="G19" s="84"/>
      <c r="H19" s="84"/>
      <c r="I19" s="17"/>
      <c r="J19" s="17"/>
      <c r="K19" s="27" t="s">
        <v>19</v>
      </c>
      <c r="L19" s="17"/>
    </row>
    <row r="20" spans="1:13" ht="17.25" x14ac:dyDescent="0.3">
      <c r="A20" s="56" t="s">
        <v>67</v>
      </c>
      <c r="B20" s="40" t="s">
        <v>64</v>
      </c>
      <c r="C20" s="41" t="s">
        <v>65</v>
      </c>
      <c r="D20" s="17"/>
      <c r="E20" s="121"/>
      <c r="F20" s="17"/>
      <c r="G20" s="84"/>
      <c r="H20" s="17"/>
      <c r="I20" s="17"/>
      <c r="J20" s="17"/>
      <c r="K20" s="27" t="s">
        <v>21</v>
      </c>
      <c r="L20" s="17"/>
    </row>
    <row r="21" spans="1:13" ht="17.25" x14ac:dyDescent="0.3">
      <c r="A21" s="83" t="s">
        <v>44</v>
      </c>
      <c r="B21" s="23">
        <v>2063</v>
      </c>
      <c r="C21" s="24" t="s">
        <v>45</v>
      </c>
      <c r="D21" s="17"/>
      <c r="E21" s="121"/>
      <c r="F21" s="17"/>
      <c r="G21" s="17"/>
      <c r="H21" s="17"/>
      <c r="I21" s="17"/>
      <c r="J21" s="17"/>
      <c r="K21" s="27" t="s">
        <v>22</v>
      </c>
      <c r="L21" s="17"/>
    </row>
    <row r="22" spans="1:13" ht="17.25" x14ac:dyDescent="0.3">
      <c r="A22" s="64" t="s">
        <v>186</v>
      </c>
      <c r="B22" s="65"/>
      <c r="C22" s="66"/>
      <c r="D22" s="17"/>
      <c r="E22" s="17"/>
      <c r="F22" s="17"/>
      <c r="G22" s="17"/>
      <c r="H22" s="84"/>
      <c r="I22" s="17"/>
      <c r="J22" s="17"/>
      <c r="K22" s="27" t="s">
        <v>23</v>
      </c>
      <c r="L22" s="17"/>
    </row>
    <row r="23" spans="1:13" ht="18" thickBot="1" x14ac:dyDescent="0.35">
      <c r="A23" s="82" t="s">
        <v>44</v>
      </c>
      <c r="B23" s="33">
        <v>2063</v>
      </c>
      <c r="C23" s="30" t="s">
        <v>45</v>
      </c>
      <c r="D23" s="17"/>
      <c r="E23" s="17"/>
      <c r="F23" s="17"/>
      <c r="G23" s="17"/>
      <c r="H23" s="17"/>
      <c r="I23" s="17"/>
      <c r="J23" s="17"/>
      <c r="K23" s="27" t="s">
        <v>24</v>
      </c>
      <c r="L23" s="17"/>
    </row>
    <row r="24" spans="1:13" ht="17.25" x14ac:dyDescent="0.3">
      <c r="A24" s="73" t="s">
        <v>187</v>
      </c>
      <c r="B24" s="74"/>
      <c r="C24" s="75"/>
      <c r="D24" s="17"/>
      <c r="E24" s="17"/>
      <c r="F24" s="17"/>
      <c r="G24" s="84"/>
      <c r="H24" s="17"/>
      <c r="I24" s="17"/>
      <c r="J24" s="17"/>
      <c r="K24" s="27" t="s">
        <v>25</v>
      </c>
      <c r="L24" s="17"/>
    </row>
    <row r="25" spans="1:13" ht="17.25" x14ac:dyDescent="0.3">
      <c r="A25" s="43" t="s">
        <v>67</v>
      </c>
      <c r="B25" s="40" t="s">
        <v>64</v>
      </c>
      <c r="C25" s="41" t="s">
        <v>65</v>
      </c>
      <c r="D25" s="17"/>
      <c r="E25" s="17"/>
      <c r="F25" s="17"/>
      <c r="G25" s="17"/>
      <c r="H25" s="17"/>
      <c r="I25" s="17"/>
      <c r="J25" s="17"/>
      <c r="K25" s="27" t="s">
        <v>28</v>
      </c>
      <c r="L25" s="17"/>
    </row>
    <row r="26" spans="1:13" ht="17.25" x14ac:dyDescent="0.3">
      <c r="A26" s="25" t="s">
        <v>10</v>
      </c>
      <c r="B26" s="23">
        <v>1096</v>
      </c>
      <c r="C26" s="24" t="s">
        <v>45</v>
      </c>
      <c r="D26" s="17"/>
      <c r="E26" s="17"/>
      <c r="F26" s="84"/>
      <c r="G26" s="17"/>
      <c r="H26" s="17"/>
      <c r="I26" s="17"/>
      <c r="J26" s="17"/>
      <c r="K26" s="26" t="s">
        <v>34</v>
      </c>
      <c r="L26" s="100" t="s">
        <v>38</v>
      </c>
    </row>
    <row r="27" spans="1:13" ht="18" thickBot="1" x14ac:dyDescent="0.35">
      <c r="A27" s="49" t="s">
        <v>12</v>
      </c>
      <c r="B27" s="94">
        <v>898</v>
      </c>
      <c r="C27" s="48" t="s">
        <v>45</v>
      </c>
      <c r="D27" s="17"/>
      <c r="E27" s="17"/>
      <c r="F27" s="99"/>
      <c r="G27" s="17"/>
      <c r="H27" s="17"/>
      <c r="I27" s="17"/>
      <c r="J27" s="17"/>
      <c r="K27" s="27" t="s">
        <v>33</v>
      </c>
      <c r="L27" s="27" t="s">
        <v>171</v>
      </c>
      <c r="M27" t="s">
        <v>104</v>
      </c>
    </row>
    <row r="28" spans="1:13" ht="17.25" x14ac:dyDescent="0.3">
      <c r="A28" s="68" t="s">
        <v>130</v>
      </c>
      <c r="B28" s="69"/>
      <c r="C28" s="104"/>
      <c r="D28" s="17"/>
      <c r="E28" s="17"/>
      <c r="F28" s="17"/>
      <c r="G28" s="99"/>
      <c r="H28" s="17"/>
      <c r="I28" s="17"/>
      <c r="J28" s="17"/>
      <c r="K28" s="102" t="s">
        <v>11</v>
      </c>
      <c r="L28" s="102" t="s">
        <v>7</v>
      </c>
      <c r="M28" t="s">
        <v>104</v>
      </c>
    </row>
    <row r="29" spans="1:13" ht="18" thickBot="1" x14ac:dyDescent="0.35">
      <c r="A29" s="115" t="s">
        <v>188</v>
      </c>
      <c r="B29" s="116"/>
      <c r="C29" s="117"/>
      <c r="D29" s="17"/>
      <c r="E29" s="17"/>
      <c r="F29" s="17"/>
      <c r="G29" s="17"/>
      <c r="H29" s="17"/>
      <c r="I29" s="17"/>
      <c r="J29" s="17"/>
      <c r="K29" s="17"/>
      <c r="L29" s="17"/>
    </row>
    <row r="30" spans="1:13" ht="17.25" x14ac:dyDescent="0.3">
      <c r="A30" s="44" t="s">
        <v>37</v>
      </c>
      <c r="B30" s="46" t="s">
        <v>64</v>
      </c>
      <c r="C30" s="41" t="s">
        <v>65</v>
      </c>
      <c r="D30" s="17"/>
      <c r="E30" s="17"/>
      <c r="F30" s="17"/>
      <c r="G30" s="17"/>
      <c r="H30" s="17"/>
      <c r="I30" s="17"/>
      <c r="J30" s="17"/>
      <c r="K30" s="17"/>
      <c r="L30" s="17"/>
    </row>
    <row r="31" spans="1:13" ht="17.25" x14ac:dyDescent="0.3">
      <c r="A31" s="25">
        <v>0.75</v>
      </c>
      <c r="B31" s="35">
        <v>18403</v>
      </c>
      <c r="C31" s="24" t="s">
        <v>119</v>
      </c>
      <c r="D31" s="17"/>
      <c r="E31" s="17"/>
      <c r="F31" s="17"/>
      <c r="G31" s="84"/>
      <c r="J31" s="17"/>
      <c r="K31" s="17"/>
      <c r="L31" s="17"/>
    </row>
    <row r="32" spans="1:13" ht="17.25" x14ac:dyDescent="0.3">
      <c r="A32" s="25">
        <v>1</v>
      </c>
      <c r="B32" s="35">
        <v>30671</v>
      </c>
      <c r="C32" s="24" t="s">
        <v>119</v>
      </c>
      <c r="D32" s="17"/>
      <c r="E32" s="17"/>
      <c r="F32" s="99"/>
      <c r="G32" s="84"/>
      <c r="J32" s="17"/>
      <c r="K32" s="17"/>
      <c r="L32" s="17"/>
    </row>
    <row r="33" spans="1:20" ht="17.25" x14ac:dyDescent="0.3">
      <c r="A33" s="25">
        <v>1.5</v>
      </c>
      <c r="B33" s="35">
        <v>61343</v>
      </c>
      <c r="C33" s="24" t="s">
        <v>119</v>
      </c>
    </row>
    <row r="34" spans="1:20" ht="17.25" x14ac:dyDescent="0.3">
      <c r="A34" s="25">
        <v>2</v>
      </c>
      <c r="B34" s="35">
        <v>98148</v>
      </c>
      <c r="C34" s="24" t="s">
        <v>119</v>
      </c>
    </row>
    <row r="35" spans="1:20" ht="17.25" x14ac:dyDescent="0.3">
      <c r="A35" s="25">
        <v>3</v>
      </c>
      <c r="B35" s="35">
        <v>214699</v>
      </c>
      <c r="C35" s="24" t="s">
        <v>119</v>
      </c>
    </row>
    <row r="36" spans="1:20" ht="18" thickBot="1" x14ac:dyDescent="0.35">
      <c r="A36" s="49">
        <v>4</v>
      </c>
      <c r="B36" s="50">
        <v>368056</v>
      </c>
      <c r="C36" s="24" t="s">
        <v>119</v>
      </c>
    </row>
    <row r="37" spans="1:20" ht="18" thickBot="1" x14ac:dyDescent="0.35">
      <c r="A37" s="112" t="s">
        <v>189</v>
      </c>
      <c r="B37" s="113"/>
      <c r="C37" s="114"/>
      <c r="D37" s="17"/>
    </row>
    <row r="38" spans="1:20" ht="17.25" x14ac:dyDescent="0.3">
      <c r="A38" s="90" t="s">
        <v>50</v>
      </c>
      <c r="B38" s="91">
        <v>18403</v>
      </c>
      <c r="C38" s="24" t="s">
        <v>180</v>
      </c>
      <c r="D38" s="17"/>
      <c r="K38" t="s">
        <v>104</v>
      </c>
    </row>
    <row r="39" spans="1:20" ht="18" thickBot="1" x14ac:dyDescent="0.35">
      <c r="A39" s="34" t="s">
        <v>117</v>
      </c>
      <c r="B39" s="36">
        <v>11041</v>
      </c>
      <c r="C39" s="30" t="s">
        <v>181</v>
      </c>
      <c r="D39" s="17" t="s">
        <v>104</v>
      </c>
      <c r="K39" t="s">
        <v>104</v>
      </c>
    </row>
    <row r="40" spans="1:20" ht="17.25" x14ac:dyDescent="0.3">
      <c r="A40" s="51" t="s">
        <v>201</v>
      </c>
      <c r="B40" s="37">
        <v>50</v>
      </c>
      <c r="C40" s="107"/>
      <c r="D40" s="17"/>
      <c r="H40" s="17"/>
    </row>
    <row r="41" spans="1:20" ht="18" thickBot="1" x14ac:dyDescent="0.35">
      <c r="A41" s="89" t="s">
        <v>202</v>
      </c>
      <c r="B41" s="50">
        <v>100</v>
      </c>
      <c r="C41" s="107"/>
      <c r="D41" s="17"/>
      <c r="H41" s="17"/>
    </row>
    <row r="42" spans="1:20" ht="18" thickBot="1" x14ac:dyDescent="0.35">
      <c r="A42" s="112" t="s">
        <v>190</v>
      </c>
      <c r="B42" s="113"/>
      <c r="C42" s="120"/>
      <c r="G42" s="17"/>
      <c r="H42" s="17"/>
    </row>
    <row r="43" spans="1:20" ht="17.25" x14ac:dyDescent="0.3">
      <c r="A43" s="44" t="s">
        <v>37</v>
      </c>
      <c r="B43" s="46" t="s">
        <v>64</v>
      </c>
      <c r="C43" s="41" t="s">
        <v>65</v>
      </c>
      <c r="G43" s="17"/>
      <c r="H43" s="17"/>
    </row>
    <row r="44" spans="1:20" ht="17.25" x14ac:dyDescent="0.3">
      <c r="A44" s="25">
        <v>0.75</v>
      </c>
      <c r="B44" s="35">
        <v>287.93</v>
      </c>
      <c r="C44" s="24" t="s">
        <v>119</v>
      </c>
      <c r="G44" s="17"/>
      <c r="H44" s="17"/>
    </row>
    <row r="45" spans="1:20" ht="17.25" x14ac:dyDescent="0.3">
      <c r="A45" s="25">
        <v>1</v>
      </c>
      <c r="B45" s="35">
        <v>363.76</v>
      </c>
      <c r="C45" s="24" t="s">
        <v>119</v>
      </c>
      <c r="G45" s="17"/>
      <c r="H45" s="17"/>
    </row>
    <row r="46" spans="1:20" ht="17.25" x14ac:dyDescent="0.3">
      <c r="A46" s="25">
        <v>1.5</v>
      </c>
      <c r="B46" s="35">
        <v>820.58</v>
      </c>
      <c r="C46" s="24" t="s">
        <v>119</v>
      </c>
      <c r="G46" s="17"/>
      <c r="H46" s="17"/>
    </row>
    <row r="47" spans="1:20" ht="17.25" x14ac:dyDescent="0.3">
      <c r="A47" s="25">
        <v>2</v>
      </c>
      <c r="B47" s="35">
        <v>1007.75</v>
      </c>
      <c r="C47" s="24" t="s">
        <v>119</v>
      </c>
      <c r="G47" s="17"/>
      <c r="H47" s="17"/>
    </row>
    <row r="48" spans="1:20" ht="17.25" x14ac:dyDescent="0.3">
      <c r="A48" s="25">
        <v>3</v>
      </c>
      <c r="B48" s="35">
        <v>3435.06</v>
      </c>
      <c r="C48" s="24" t="s">
        <v>119</v>
      </c>
      <c r="G48" s="17"/>
      <c r="H48" s="17"/>
      <c r="R48" s="11"/>
      <c r="S48" s="11"/>
      <c r="T48" s="11"/>
    </row>
    <row r="49" spans="1:8" ht="17.25" x14ac:dyDescent="0.3">
      <c r="A49" s="25">
        <v>4</v>
      </c>
      <c r="B49" s="35">
        <v>3800.89</v>
      </c>
      <c r="C49" s="24" t="s">
        <v>119</v>
      </c>
      <c r="G49" s="17"/>
      <c r="H49" s="17"/>
    </row>
    <row r="50" spans="1:8" ht="18" thickBot="1" x14ac:dyDescent="0.35">
      <c r="A50" s="34">
        <v>6</v>
      </c>
      <c r="B50" s="36">
        <v>5954.51</v>
      </c>
      <c r="C50" s="24" t="s">
        <v>119</v>
      </c>
      <c r="G50" s="17"/>
      <c r="H50" s="17"/>
    </row>
    <row r="51" spans="1:8" ht="17.25" x14ac:dyDescent="0.3">
      <c r="A51" s="68" t="s">
        <v>70</v>
      </c>
      <c r="B51" s="69"/>
      <c r="C51" s="70"/>
      <c r="D51" s="17"/>
      <c r="G51" s="17"/>
      <c r="H51" s="17"/>
    </row>
    <row r="52" spans="1:8" ht="17.25" x14ac:dyDescent="0.3">
      <c r="A52" s="71" t="s">
        <v>69</v>
      </c>
      <c r="B52" s="92"/>
      <c r="C52" s="72"/>
      <c r="D52" s="17"/>
      <c r="G52" s="17"/>
      <c r="H52" s="17"/>
    </row>
    <row r="53" spans="1:8" ht="17.25" x14ac:dyDescent="0.3">
      <c r="A53" s="73" t="s">
        <v>191</v>
      </c>
      <c r="B53" s="74"/>
      <c r="C53" s="75"/>
      <c r="D53" s="17"/>
      <c r="G53" s="17"/>
      <c r="H53" s="17"/>
    </row>
    <row r="54" spans="1:8" ht="17.25" x14ac:dyDescent="0.3">
      <c r="A54" s="44" t="s">
        <v>37</v>
      </c>
      <c r="B54" s="45" t="s">
        <v>64</v>
      </c>
      <c r="C54" s="46" t="s">
        <v>65</v>
      </c>
      <c r="D54" s="17"/>
      <c r="G54" s="17"/>
      <c r="H54" s="17"/>
    </row>
    <row r="55" spans="1:8" ht="17.25" x14ac:dyDescent="0.3">
      <c r="A55" s="25">
        <v>0.75</v>
      </c>
      <c r="B55" s="38">
        <v>837</v>
      </c>
      <c r="C55" s="24" t="s">
        <v>119</v>
      </c>
      <c r="D55" s="17"/>
      <c r="G55" s="17"/>
      <c r="H55" s="17"/>
    </row>
    <row r="56" spans="1:8" ht="17.25" x14ac:dyDescent="0.3">
      <c r="A56" s="25">
        <v>1</v>
      </c>
      <c r="B56" s="38">
        <v>1395</v>
      </c>
      <c r="C56" s="24" t="s">
        <v>119</v>
      </c>
      <c r="D56" s="17"/>
      <c r="G56" s="17"/>
      <c r="H56" s="17"/>
    </row>
    <row r="57" spans="1:8" ht="17.25" x14ac:dyDescent="0.3">
      <c r="A57" s="25">
        <v>1.5</v>
      </c>
      <c r="B57" s="38">
        <v>2790</v>
      </c>
      <c r="C57" s="24" t="s">
        <v>119</v>
      </c>
      <c r="D57" s="17"/>
      <c r="G57" s="17"/>
      <c r="H57" s="17"/>
    </row>
    <row r="58" spans="1:8" ht="17.25" x14ac:dyDescent="0.3">
      <c r="A58" s="25">
        <v>2</v>
      </c>
      <c r="B58" s="38">
        <v>4464</v>
      </c>
      <c r="C58" s="24" t="s">
        <v>119</v>
      </c>
      <c r="D58" s="17"/>
      <c r="G58" s="17"/>
      <c r="H58" s="17"/>
    </row>
    <row r="59" spans="1:8" ht="17.25" x14ac:dyDescent="0.3">
      <c r="A59" s="25">
        <v>3</v>
      </c>
      <c r="B59" s="38">
        <v>8928</v>
      </c>
      <c r="C59" s="24" t="s">
        <v>119</v>
      </c>
      <c r="D59" s="17"/>
      <c r="G59" s="17" t="s">
        <v>104</v>
      </c>
      <c r="H59" s="17"/>
    </row>
    <row r="60" spans="1:8" ht="18" thickBot="1" x14ac:dyDescent="0.35">
      <c r="A60" s="49">
        <v>4</v>
      </c>
      <c r="B60" s="47">
        <v>13950</v>
      </c>
      <c r="C60" s="48" t="s">
        <v>119</v>
      </c>
      <c r="D60" s="17"/>
      <c r="G60" s="17" t="s">
        <v>104</v>
      </c>
      <c r="H60" s="17"/>
    </row>
    <row r="61" spans="1:8" ht="17.25" x14ac:dyDescent="0.3">
      <c r="A61" s="68" t="s">
        <v>70</v>
      </c>
      <c r="B61" s="69"/>
      <c r="C61" s="95"/>
      <c r="D61" s="17"/>
      <c r="G61" s="17"/>
      <c r="H61" s="17"/>
    </row>
    <row r="62" spans="1:8" ht="17.25" x14ac:dyDescent="0.3">
      <c r="A62" s="71" t="s">
        <v>71</v>
      </c>
      <c r="B62" s="92"/>
      <c r="C62" s="96"/>
      <c r="D62" s="17"/>
      <c r="G62" s="17"/>
      <c r="H62" s="17"/>
    </row>
    <row r="63" spans="1:8" ht="17.25" x14ac:dyDescent="0.3">
      <c r="A63" s="71" t="s">
        <v>123</v>
      </c>
      <c r="B63" s="92"/>
      <c r="C63" s="96"/>
      <c r="D63" s="17"/>
      <c r="G63" s="17"/>
      <c r="H63" s="17"/>
    </row>
    <row r="64" spans="1:8" ht="17.25" x14ac:dyDescent="0.3">
      <c r="A64" s="43" t="s">
        <v>67</v>
      </c>
      <c r="B64" s="40" t="s">
        <v>64</v>
      </c>
      <c r="C64" s="41" t="s">
        <v>65</v>
      </c>
      <c r="D64" s="17"/>
      <c r="G64" s="17"/>
      <c r="H64" s="17"/>
    </row>
    <row r="65" spans="1:8" ht="17.25" x14ac:dyDescent="0.3">
      <c r="A65" s="25" t="s">
        <v>61</v>
      </c>
      <c r="B65" s="38">
        <v>837</v>
      </c>
      <c r="C65" s="24" t="s">
        <v>180</v>
      </c>
      <c r="D65" s="17"/>
      <c r="E65" s="17"/>
      <c r="F65" s="17"/>
      <c r="G65" s="17"/>
      <c r="H65" s="17"/>
    </row>
    <row r="66" spans="1:8" ht="18" thickBot="1" x14ac:dyDescent="0.35">
      <c r="A66" s="34" t="s">
        <v>117</v>
      </c>
      <c r="B66" s="39">
        <v>543</v>
      </c>
      <c r="C66" s="30" t="s">
        <v>181</v>
      </c>
      <c r="D66" s="17" t="s">
        <v>104</v>
      </c>
      <c r="E66" s="17"/>
      <c r="F66" s="17"/>
      <c r="G66" s="17"/>
      <c r="H66" s="17"/>
    </row>
    <row r="67" spans="1:8" ht="17.25" x14ac:dyDescent="0.3">
      <c r="A67" s="71" t="s">
        <v>169</v>
      </c>
      <c r="B67" s="92"/>
      <c r="C67" s="72"/>
      <c r="D67" s="17"/>
      <c r="E67" s="17"/>
      <c r="F67" s="17"/>
      <c r="G67" s="17"/>
      <c r="H67" s="17"/>
    </row>
    <row r="68" spans="1:8" ht="17.25" x14ac:dyDescent="0.3">
      <c r="A68" s="73" t="s">
        <v>192</v>
      </c>
      <c r="B68" s="74"/>
      <c r="C68" s="75"/>
      <c r="D68" s="17"/>
      <c r="E68" s="17"/>
      <c r="F68" s="17"/>
      <c r="G68" s="17"/>
      <c r="H68" s="17"/>
    </row>
    <row r="69" spans="1:8" ht="17.25" x14ac:dyDescent="0.3">
      <c r="A69" s="44" t="s">
        <v>67</v>
      </c>
      <c r="B69" s="45" t="s">
        <v>64</v>
      </c>
      <c r="C69" s="46" t="s">
        <v>65</v>
      </c>
      <c r="D69" s="17"/>
      <c r="E69" s="17"/>
      <c r="F69" s="17"/>
      <c r="G69" s="17"/>
      <c r="H69" s="17"/>
    </row>
    <row r="70" spans="1:8" ht="18" thickBot="1" x14ac:dyDescent="0.35">
      <c r="A70" s="34" t="s">
        <v>60</v>
      </c>
      <c r="B70" s="39">
        <v>6070</v>
      </c>
      <c r="C70" s="30" t="s">
        <v>119</v>
      </c>
      <c r="D70" s="17"/>
      <c r="E70" s="17"/>
      <c r="F70" s="17"/>
      <c r="G70" s="17"/>
      <c r="H70" s="17"/>
    </row>
    <row r="71" spans="1:8" ht="17.25" x14ac:dyDescent="0.3">
      <c r="A71" s="68" t="s">
        <v>169</v>
      </c>
      <c r="B71" s="69"/>
      <c r="C71" s="70"/>
      <c r="D71" s="17"/>
      <c r="E71" s="17"/>
      <c r="F71" s="17"/>
      <c r="G71" s="17"/>
      <c r="H71" s="17"/>
    </row>
    <row r="72" spans="1:8" ht="17.25" x14ac:dyDescent="0.3">
      <c r="A72" s="73" t="s">
        <v>193</v>
      </c>
      <c r="B72" s="74"/>
      <c r="C72" s="75"/>
      <c r="D72" s="17"/>
      <c r="E72" s="17"/>
      <c r="F72" s="17"/>
      <c r="G72" s="17"/>
      <c r="H72" s="17"/>
    </row>
    <row r="73" spans="1:8" ht="17.25" x14ac:dyDescent="0.3">
      <c r="A73" s="44" t="s">
        <v>37</v>
      </c>
      <c r="B73" s="45" t="s">
        <v>64</v>
      </c>
      <c r="C73" s="46" t="s">
        <v>65</v>
      </c>
      <c r="D73" s="17"/>
      <c r="E73" s="17"/>
      <c r="F73" s="17"/>
      <c r="G73" s="17"/>
      <c r="H73" s="17"/>
    </row>
    <row r="74" spans="1:8" ht="17.25" x14ac:dyDescent="0.3">
      <c r="A74" s="25">
        <v>0.75</v>
      </c>
      <c r="B74" s="38">
        <v>12140</v>
      </c>
      <c r="C74" s="24" t="s">
        <v>119</v>
      </c>
      <c r="D74" s="17"/>
      <c r="E74" s="17"/>
      <c r="F74" s="17"/>
      <c r="G74" s="17"/>
      <c r="H74" s="17"/>
    </row>
    <row r="75" spans="1:8" ht="17.25" x14ac:dyDescent="0.3">
      <c r="A75" s="25">
        <v>1</v>
      </c>
      <c r="B75" s="38">
        <v>29136</v>
      </c>
      <c r="C75" s="24" t="s">
        <v>119</v>
      </c>
      <c r="D75" s="17"/>
      <c r="E75" s="17"/>
      <c r="F75" s="17"/>
      <c r="G75" s="17"/>
      <c r="H75" s="17"/>
    </row>
    <row r="76" spans="1:8" ht="17.25" x14ac:dyDescent="0.3">
      <c r="A76" s="25">
        <v>1.5</v>
      </c>
      <c r="B76" s="38">
        <v>66770</v>
      </c>
      <c r="C76" s="24" t="s">
        <v>119</v>
      </c>
      <c r="D76" s="17"/>
      <c r="E76" s="17"/>
      <c r="F76" s="17"/>
      <c r="G76" s="17"/>
      <c r="H76" s="17"/>
    </row>
    <row r="77" spans="1:8" ht="17.25" x14ac:dyDescent="0.3">
      <c r="A77" s="25">
        <v>2</v>
      </c>
      <c r="B77" s="38">
        <v>121400</v>
      </c>
      <c r="C77" s="24" t="s">
        <v>119</v>
      </c>
      <c r="D77" s="17"/>
      <c r="E77" s="17"/>
      <c r="F77" s="17"/>
      <c r="G77" s="17"/>
      <c r="H77" s="17"/>
    </row>
    <row r="78" spans="1:8" ht="17.25" x14ac:dyDescent="0.3">
      <c r="A78" s="25">
        <v>3</v>
      </c>
      <c r="B78" s="38">
        <v>261010</v>
      </c>
      <c r="C78" s="24" t="s">
        <v>119</v>
      </c>
      <c r="D78" s="17"/>
      <c r="E78" s="17"/>
      <c r="F78" s="17"/>
      <c r="G78" s="17"/>
      <c r="H78" s="17"/>
    </row>
    <row r="79" spans="1:8" ht="18" thickBot="1" x14ac:dyDescent="0.35">
      <c r="A79" s="34">
        <v>4</v>
      </c>
      <c r="B79" s="39">
        <v>522020</v>
      </c>
      <c r="C79" s="24" t="s">
        <v>119</v>
      </c>
      <c r="D79" s="17"/>
      <c r="E79" s="17"/>
      <c r="F79" s="17"/>
      <c r="G79" s="17"/>
      <c r="H79" s="17"/>
    </row>
    <row r="80" spans="1:8" ht="17.25" x14ac:dyDescent="0.3">
      <c r="A80" s="51" t="s">
        <v>194</v>
      </c>
      <c r="B80" s="76"/>
      <c r="C80" s="67"/>
      <c r="D80" s="17"/>
      <c r="E80" s="17"/>
      <c r="F80" s="17"/>
      <c r="G80" s="17"/>
      <c r="H80" s="17"/>
    </row>
    <row r="81" spans="1:8" ht="17.25" x14ac:dyDescent="0.3">
      <c r="A81" s="43" t="s">
        <v>37</v>
      </c>
      <c r="B81" s="40" t="s">
        <v>64</v>
      </c>
      <c r="C81" s="41" t="s">
        <v>65</v>
      </c>
      <c r="D81" s="17"/>
      <c r="E81" s="17"/>
      <c r="F81" s="17"/>
      <c r="G81" s="17"/>
      <c r="H81" s="17"/>
    </row>
    <row r="82" spans="1:8" ht="17.25" x14ac:dyDescent="0.3">
      <c r="A82" s="25">
        <v>0.75</v>
      </c>
      <c r="B82" s="38">
        <v>4975</v>
      </c>
      <c r="C82" s="24" t="s">
        <v>119</v>
      </c>
      <c r="D82" s="17"/>
      <c r="E82" s="17"/>
      <c r="F82" s="17"/>
      <c r="G82" s="17"/>
      <c r="H82" s="17"/>
    </row>
    <row r="83" spans="1:8" ht="17.25" x14ac:dyDescent="0.3">
      <c r="A83" s="25">
        <v>1</v>
      </c>
      <c r="B83" s="38">
        <v>8308</v>
      </c>
      <c r="C83" s="24" t="s">
        <v>119</v>
      </c>
      <c r="D83" s="17"/>
      <c r="E83" s="17"/>
      <c r="F83" s="17"/>
      <c r="G83" s="17"/>
      <c r="H83" s="17"/>
    </row>
    <row r="84" spans="1:8" ht="17.25" x14ac:dyDescent="0.3">
      <c r="A84" s="25">
        <v>1.5</v>
      </c>
      <c r="B84" s="38">
        <v>16567</v>
      </c>
      <c r="C84" s="24" t="s">
        <v>119</v>
      </c>
      <c r="D84" s="17"/>
      <c r="E84" s="17"/>
      <c r="F84" s="17"/>
      <c r="G84" s="17"/>
      <c r="H84" s="17"/>
    </row>
    <row r="85" spans="1:8" ht="17.25" x14ac:dyDescent="0.3">
      <c r="A85" s="25">
        <v>2</v>
      </c>
      <c r="B85" s="38">
        <v>26516</v>
      </c>
      <c r="C85" s="24" t="s">
        <v>119</v>
      </c>
      <c r="D85" s="17"/>
      <c r="E85" s="17"/>
      <c r="F85" s="17"/>
      <c r="G85" s="17"/>
      <c r="H85" s="17"/>
    </row>
    <row r="86" spans="1:8" ht="17.25" x14ac:dyDescent="0.3">
      <c r="A86" s="25">
        <v>3</v>
      </c>
      <c r="B86" s="38">
        <v>53082</v>
      </c>
      <c r="C86" s="24" t="s">
        <v>119</v>
      </c>
      <c r="D86" s="17"/>
      <c r="E86" s="17"/>
      <c r="F86" s="17"/>
      <c r="G86" s="17"/>
      <c r="H86" s="17"/>
    </row>
    <row r="87" spans="1:8" ht="18" thickBot="1" x14ac:dyDescent="0.35">
      <c r="A87" s="34">
        <v>4</v>
      </c>
      <c r="B87" s="39">
        <v>82931</v>
      </c>
      <c r="C87" s="24" t="s">
        <v>119</v>
      </c>
      <c r="D87" s="17"/>
      <c r="E87" s="17"/>
      <c r="F87" s="17"/>
      <c r="G87" s="17"/>
      <c r="H87" s="17"/>
    </row>
    <row r="88" spans="1:8" ht="17.25" x14ac:dyDescent="0.3">
      <c r="A88" s="68" t="s">
        <v>72</v>
      </c>
      <c r="B88" s="69"/>
      <c r="C88" s="70"/>
      <c r="D88" s="17"/>
      <c r="E88" s="17"/>
      <c r="F88" s="17"/>
      <c r="G88" s="17"/>
      <c r="H88" s="17"/>
    </row>
    <row r="89" spans="1:8" ht="17.25" x14ac:dyDescent="0.3">
      <c r="A89" s="73" t="s">
        <v>195</v>
      </c>
      <c r="B89" s="74"/>
      <c r="C89" s="75"/>
      <c r="D89" s="17"/>
      <c r="E89" s="17"/>
      <c r="F89" s="17"/>
      <c r="G89" s="17"/>
      <c r="H89" s="17"/>
    </row>
    <row r="90" spans="1:8" ht="17.25" x14ac:dyDescent="0.3">
      <c r="A90" s="44" t="s">
        <v>67</v>
      </c>
      <c r="B90" s="45" t="s">
        <v>64</v>
      </c>
      <c r="C90" s="46" t="s">
        <v>65</v>
      </c>
      <c r="D90" s="17"/>
      <c r="E90" s="17"/>
      <c r="F90" s="17"/>
      <c r="G90" s="17"/>
      <c r="H90" s="17"/>
    </row>
    <row r="91" spans="1:8" ht="17.25" x14ac:dyDescent="0.3">
      <c r="A91" s="25" t="s">
        <v>10</v>
      </c>
      <c r="B91" s="38">
        <v>5488</v>
      </c>
      <c r="C91" s="24" t="s">
        <v>45</v>
      </c>
      <c r="D91" s="17"/>
      <c r="E91" s="17"/>
      <c r="F91" s="17"/>
      <c r="G91" s="17"/>
      <c r="H91" s="17"/>
    </row>
    <row r="92" spans="1:8" ht="17.25" x14ac:dyDescent="0.3">
      <c r="A92" s="25" t="s">
        <v>12</v>
      </c>
      <c r="B92" s="38">
        <v>2744</v>
      </c>
      <c r="C92" s="24" t="s">
        <v>45</v>
      </c>
      <c r="D92" s="17"/>
      <c r="E92" s="17"/>
      <c r="F92" s="17"/>
      <c r="G92" s="17"/>
      <c r="H92" s="17"/>
    </row>
    <row r="93" spans="1:8" ht="18" thickBot="1" x14ac:dyDescent="0.35">
      <c r="A93" s="34" t="s">
        <v>62</v>
      </c>
      <c r="B93" s="39">
        <v>1.03</v>
      </c>
      <c r="C93" s="30" t="s">
        <v>170</v>
      </c>
      <c r="D93" s="17" t="s">
        <v>104</v>
      </c>
      <c r="E93" s="17"/>
      <c r="F93" s="17"/>
      <c r="G93" s="17"/>
      <c r="H93" s="17"/>
    </row>
    <row r="94" spans="1:8" ht="17.25" x14ac:dyDescent="0.3">
      <c r="A94" s="61" t="s">
        <v>196</v>
      </c>
      <c r="B94" s="62"/>
      <c r="C94" s="63"/>
      <c r="D94" s="98"/>
      <c r="E94" s="17"/>
      <c r="F94" s="17"/>
      <c r="G94" s="17"/>
      <c r="H94" s="17"/>
    </row>
    <row r="95" spans="1:8" ht="17.25" x14ac:dyDescent="0.3">
      <c r="A95" s="97" t="s">
        <v>66</v>
      </c>
      <c r="B95" s="93" t="s">
        <v>64</v>
      </c>
      <c r="C95" s="46" t="s">
        <v>65</v>
      </c>
      <c r="E95" s="17"/>
      <c r="F95" s="17"/>
      <c r="G95" s="17"/>
      <c r="H95" s="17"/>
    </row>
    <row r="96" spans="1:8" ht="17.25" x14ac:dyDescent="0.3">
      <c r="A96" s="22" t="s">
        <v>51</v>
      </c>
      <c r="B96" s="87">
        <v>41189</v>
      </c>
      <c r="C96" s="24" t="s">
        <v>45</v>
      </c>
      <c r="E96" s="17"/>
      <c r="F96" s="17"/>
      <c r="G96" s="17"/>
      <c r="H96" s="17"/>
    </row>
    <row r="97" spans="1:8" ht="17.25" x14ac:dyDescent="0.3">
      <c r="A97" s="22" t="s">
        <v>52</v>
      </c>
      <c r="B97" s="87">
        <v>39901</v>
      </c>
      <c r="C97" s="24" t="s">
        <v>45</v>
      </c>
      <c r="E97" s="17"/>
      <c r="F97" s="17"/>
      <c r="G97" s="17"/>
      <c r="H97" s="17"/>
    </row>
    <row r="98" spans="1:8" ht="17.25" x14ac:dyDescent="0.3">
      <c r="A98" s="22" t="s">
        <v>53</v>
      </c>
      <c r="B98" s="87">
        <v>33466</v>
      </c>
      <c r="C98" s="24" t="s">
        <v>45</v>
      </c>
      <c r="E98" s="17"/>
      <c r="F98" s="17"/>
      <c r="G98" s="17"/>
      <c r="H98" s="17"/>
    </row>
    <row r="99" spans="1:8" ht="17.25" x14ac:dyDescent="0.3">
      <c r="A99" s="22" t="s">
        <v>54</v>
      </c>
      <c r="B99" s="87">
        <v>32822</v>
      </c>
      <c r="C99" s="24" t="s">
        <v>45</v>
      </c>
      <c r="E99" s="17"/>
      <c r="F99" s="17"/>
      <c r="G99" s="17"/>
      <c r="H99" s="17"/>
    </row>
    <row r="100" spans="1:8" ht="17.25" x14ac:dyDescent="0.3">
      <c r="A100" s="22" t="s">
        <v>59</v>
      </c>
      <c r="B100" s="87">
        <v>29604</v>
      </c>
      <c r="C100" s="24" t="s">
        <v>45</v>
      </c>
      <c r="E100" s="17"/>
      <c r="F100" s="17"/>
      <c r="G100" s="17"/>
      <c r="H100" s="17"/>
    </row>
    <row r="101" spans="1:8" ht="17.25" x14ac:dyDescent="0.3">
      <c r="A101" s="22" t="s">
        <v>55</v>
      </c>
      <c r="B101" s="87">
        <v>28317</v>
      </c>
      <c r="C101" s="24" t="s">
        <v>45</v>
      </c>
      <c r="E101" s="17"/>
      <c r="F101" s="17"/>
      <c r="G101" s="17"/>
      <c r="H101" s="17"/>
    </row>
    <row r="102" spans="1:8" ht="17.25" x14ac:dyDescent="0.3">
      <c r="A102" s="22" t="s">
        <v>56</v>
      </c>
      <c r="B102" s="87">
        <v>27674</v>
      </c>
      <c r="C102" s="24" t="s">
        <v>45</v>
      </c>
      <c r="E102" s="17"/>
      <c r="F102" s="17"/>
      <c r="G102" s="17"/>
      <c r="H102" s="17"/>
    </row>
    <row r="103" spans="1:8" ht="17.25" x14ac:dyDescent="0.3">
      <c r="A103" s="22" t="s">
        <v>57</v>
      </c>
      <c r="B103" s="87">
        <v>27030</v>
      </c>
      <c r="C103" s="24" t="s">
        <v>45</v>
      </c>
      <c r="E103" s="17"/>
      <c r="F103" s="17"/>
      <c r="G103" s="17"/>
      <c r="H103" s="17"/>
    </row>
    <row r="104" spans="1:8" ht="17.25" x14ac:dyDescent="0.3">
      <c r="A104" s="83" t="s">
        <v>58</v>
      </c>
      <c r="B104" s="87">
        <v>25743</v>
      </c>
      <c r="C104" s="24" t="s">
        <v>45</v>
      </c>
      <c r="E104" s="17"/>
      <c r="F104" s="17"/>
      <c r="G104" s="17"/>
      <c r="H104" s="17"/>
    </row>
    <row r="105" spans="1:8" ht="17.25" x14ac:dyDescent="0.3">
      <c r="A105" s="83" t="s">
        <v>11</v>
      </c>
      <c r="B105" s="87">
        <v>19307</v>
      </c>
      <c r="C105" s="24" t="s">
        <v>45</v>
      </c>
      <c r="E105" s="17"/>
      <c r="F105" s="17"/>
      <c r="G105" s="17"/>
      <c r="H105" s="17"/>
    </row>
    <row r="106" spans="1:8" ht="18" thickBot="1" x14ac:dyDescent="0.35">
      <c r="A106" s="118" t="s">
        <v>102</v>
      </c>
      <c r="B106" s="119">
        <v>64357</v>
      </c>
      <c r="C106" s="48" t="s">
        <v>103</v>
      </c>
      <c r="D106" t="s">
        <v>104</v>
      </c>
      <c r="E106" s="17" t="s">
        <v>104</v>
      </c>
      <c r="F106" s="17"/>
      <c r="G106" s="17"/>
    </row>
    <row r="107" spans="1:8" ht="17.25" x14ac:dyDescent="0.3">
      <c r="A107" s="68" t="s">
        <v>121</v>
      </c>
      <c r="B107" s="69"/>
      <c r="C107" s="104"/>
      <c r="E107" s="17"/>
      <c r="F107" s="17"/>
      <c r="G107" s="17"/>
    </row>
    <row r="108" spans="1:8" ht="15.75" x14ac:dyDescent="0.25">
      <c r="A108" s="71" t="s">
        <v>68</v>
      </c>
      <c r="B108" s="92"/>
      <c r="C108" s="107"/>
    </row>
    <row r="109" spans="1:8" ht="16.5" thickBot="1" x14ac:dyDescent="0.3">
      <c r="A109" s="115" t="s">
        <v>124</v>
      </c>
      <c r="B109" s="116"/>
      <c r="C109" s="117"/>
    </row>
    <row r="110" spans="1:8" ht="17.25" x14ac:dyDescent="0.3">
      <c r="A110" s="44" t="s">
        <v>37</v>
      </c>
      <c r="B110" s="46" t="s">
        <v>64</v>
      </c>
      <c r="C110" s="41" t="s">
        <v>65</v>
      </c>
    </row>
    <row r="111" spans="1:8" ht="17.25" x14ac:dyDescent="0.3">
      <c r="A111" s="25">
        <v>0.75</v>
      </c>
      <c r="B111" s="35">
        <v>15227</v>
      </c>
      <c r="C111" s="24" t="s">
        <v>119</v>
      </c>
    </row>
    <row r="112" spans="1:8" ht="17.25" x14ac:dyDescent="0.3">
      <c r="A112" s="25">
        <v>1</v>
      </c>
      <c r="B112" s="35">
        <v>25379</v>
      </c>
      <c r="C112" s="24" t="s">
        <v>119</v>
      </c>
      <c r="D112" s="17"/>
    </row>
    <row r="113" spans="1:4" ht="17.25" x14ac:dyDescent="0.3">
      <c r="A113" s="25">
        <v>1.5</v>
      </c>
      <c r="B113" s="35">
        <v>50757</v>
      </c>
      <c r="C113" s="24" t="s">
        <v>119</v>
      </c>
      <c r="D113" s="17"/>
    </row>
    <row r="114" spans="1:4" ht="17.25" x14ac:dyDescent="0.3">
      <c r="A114" s="25">
        <v>2</v>
      </c>
      <c r="B114" s="35">
        <v>81212</v>
      </c>
      <c r="C114" s="24" t="s">
        <v>119</v>
      </c>
      <c r="D114" s="17"/>
    </row>
    <row r="115" spans="1:4" ht="17.25" x14ac:dyDescent="0.3">
      <c r="A115" s="25">
        <v>3</v>
      </c>
      <c r="B115" s="35">
        <v>177653</v>
      </c>
      <c r="C115" s="24" t="s">
        <v>119</v>
      </c>
      <c r="D115" s="17"/>
    </row>
    <row r="116" spans="1:4" ht="18" thickBot="1" x14ac:dyDescent="0.35">
      <c r="A116" s="49">
        <v>4</v>
      </c>
      <c r="B116" s="50">
        <v>304547</v>
      </c>
      <c r="C116" s="24" t="s">
        <v>119</v>
      </c>
      <c r="D116" s="17"/>
    </row>
    <row r="117" spans="1:4" ht="15.75" x14ac:dyDescent="0.25">
      <c r="A117" s="68" t="s">
        <v>121</v>
      </c>
      <c r="B117" s="69"/>
      <c r="C117" s="104"/>
    </row>
    <row r="118" spans="1:4" ht="15.75" x14ac:dyDescent="0.25">
      <c r="A118" s="71" t="s">
        <v>68</v>
      </c>
      <c r="B118" s="92"/>
      <c r="C118" s="107"/>
    </row>
    <row r="119" spans="1:4" ht="16.5" thickBot="1" x14ac:dyDescent="0.3">
      <c r="A119" s="115" t="s">
        <v>125</v>
      </c>
      <c r="B119" s="116"/>
      <c r="C119" s="117"/>
    </row>
    <row r="120" spans="1:4" ht="17.25" x14ac:dyDescent="0.3">
      <c r="A120" s="90" t="s">
        <v>50</v>
      </c>
      <c r="B120" s="91">
        <v>15227</v>
      </c>
      <c r="C120" s="24" t="s">
        <v>180</v>
      </c>
    </row>
    <row r="121" spans="1:4" ht="18" thickBot="1" x14ac:dyDescent="0.35">
      <c r="A121" s="49" t="s">
        <v>117</v>
      </c>
      <c r="B121" s="50">
        <v>9136</v>
      </c>
      <c r="C121" s="30" t="s">
        <v>181</v>
      </c>
      <c r="D121" t="s">
        <v>104</v>
      </c>
    </row>
    <row r="122" spans="1:4" ht="17.25" x14ac:dyDescent="0.3">
      <c r="A122" s="61" t="s">
        <v>140</v>
      </c>
      <c r="B122" s="105"/>
      <c r="C122" s="106"/>
    </row>
    <row r="123" spans="1:4" ht="17.25" x14ac:dyDescent="0.3">
      <c r="A123" s="43" t="s">
        <v>67</v>
      </c>
      <c r="B123" s="40" t="s">
        <v>64</v>
      </c>
      <c r="C123" s="41" t="s">
        <v>65</v>
      </c>
    </row>
    <row r="124" spans="1:4" ht="17.25" x14ac:dyDescent="0.3">
      <c r="A124" s="25" t="s">
        <v>197</v>
      </c>
      <c r="B124" s="108" t="s">
        <v>118</v>
      </c>
      <c r="C124" s="24" t="s">
        <v>126</v>
      </c>
    </row>
    <row r="125" spans="1:4" ht="17.25" x14ac:dyDescent="0.3">
      <c r="A125" s="25" t="s">
        <v>198</v>
      </c>
      <c r="B125" s="38">
        <v>126</v>
      </c>
      <c r="C125" s="24" t="s">
        <v>45</v>
      </c>
    </row>
    <row r="126" spans="1:4" ht="17.25" x14ac:dyDescent="0.3">
      <c r="A126" s="25" t="s">
        <v>199</v>
      </c>
      <c r="B126" s="38">
        <v>50</v>
      </c>
      <c r="C126" s="24" t="s">
        <v>119</v>
      </c>
    </row>
    <row r="127" spans="1:4" ht="18" thickBot="1" x14ac:dyDescent="0.35">
      <c r="A127" s="34" t="s">
        <v>200</v>
      </c>
      <c r="B127" s="39">
        <v>50</v>
      </c>
      <c r="C127" s="30" t="s">
        <v>45</v>
      </c>
    </row>
    <row r="128" spans="1:4" ht="17.25" x14ac:dyDescent="0.3">
      <c r="A128" s="17"/>
      <c r="B128" s="17"/>
    </row>
    <row r="129" spans="1:2" ht="17.25" x14ac:dyDescent="0.3">
      <c r="A129" s="17"/>
      <c r="B129" s="17"/>
    </row>
    <row r="130" spans="1:2" ht="17.25" x14ac:dyDescent="0.3">
      <c r="A130" s="17"/>
      <c r="B130" s="17"/>
    </row>
    <row r="131" spans="1:2" ht="17.25" x14ac:dyDescent="0.3">
      <c r="A131" s="17"/>
      <c r="B131" s="17"/>
    </row>
    <row r="132" spans="1:2" ht="17.25" x14ac:dyDescent="0.3">
      <c r="A132" s="17"/>
      <c r="B132" s="17"/>
    </row>
    <row r="133" spans="1:2" ht="17.25" x14ac:dyDescent="0.3">
      <c r="A133" s="86"/>
      <c r="B133" s="17"/>
    </row>
    <row r="162" spans="1:1" x14ac:dyDescent="0.25">
      <c r="A162" s="10"/>
    </row>
  </sheetData>
  <sheetProtection algorithmName="SHA-512" hashValue="Izz4YR8XiDxrfh1aBMFOrpnGZnGba4KXnDONDTciWnHj8lrgZmtNTSf5pfxOB8vjSlrclaTD/WsEoX9RogPMRQ==" saltValue="+3S0/emhXAdsPVgXVQ/PFA==" spinCount="100000" sheet="1" objects="1" scenarios="1" formatColumns="0"/>
  <pageMargins left="0.7" right="0.7" top="0.75" bottom="0.75" header="0.3" footer="0.3"/>
  <pageSetup orientation="portrait" r:id="rId1"/>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8</vt:i4>
      </vt:variant>
    </vt:vector>
  </HeadingPairs>
  <TitlesOfParts>
    <vt:vector size="11" baseType="lpstr">
      <vt:lpstr>Calculator</vt:lpstr>
      <vt:lpstr>Instructions</vt:lpstr>
      <vt:lpstr>Data</vt:lpstr>
      <vt:lpstr>No</vt:lpstr>
      <vt:lpstr>Calculator!Print_Area</vt:lpstr>
      <vt:lpstr>ProjectType</vt:lpstr>
      <vt:lpstr>TapsDD</vt:lpstr>
      <vt:lpstr>UnitsDD</vt:lpstr>
      <vt:lpstr>WaterDistrictDD</vt:lpstr>
      <vt:lpstr>Yes</vt:lpstr>
      <vt:lpstr>YesNo</vt:lpstr>
    </vt:vector>
  </TitlesOfParts>
  <Company>City of Brighton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Waines, Jon</dc:creator>
  <cp:lastModifiedBy>Waines, Jon</cp:lastModifiedBy>
  <cp:lastPrinted>2025-01-07T18:48:02Z</cp:lastPrinted>
  <dcterms:created xsi:type="dcterms:W3CDTF">2025-01-07T17:08:54Z</dcterms:created>
  <dcterms:modified xsi:type="dcterms:W3CDTF">2026-01-06T15:37:32Z</dcterms:modified>
</cp:coreProperties>
</file>